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220" activeTab="0"/>
  </bookViews>
  <sheets>
    <sheet name="after dividend" sheetId="1" r:id="rId1"/>
  </sheets>
  <externalReferences>
    <externalReference r:id="rId4"/>
    <externalReference r:id="rId5"/>
    <externalReference r:id="rId6"/>
  </externalReferences>
  <definedNames>
    <definedName name="\0">#N/A</definedName>
    <definedName name="\b">#N/A</definedName>
    <definedName name="\c">#N/A</definedName>
    <definedName name="\f">#N/A</definedName>
    <definedName name="\h">#N/A</definedName>
    <definedName name="\s">#N/A</definedName>
    <definedName name="a">'[1]Sctt'!$B$9:$S$9</definedName>
    <definedName name="COPY">#N/A</definedName>
    <definedName name="CUMCOMP" localSheetId="0">'[1]Database'!#REF!</definedName>
    <definedName name="CUMCOMP">'[1]Database'!#REF!</definedName>
    <definedName name="CUMCOPM" localSheetId="0">'[1]Database'!#REF!</definedName>
    <definedName name="CUMCOPM">'[1]Database'!#REF!</definedName>
    <definedName name="JULL">#N/A</definedName>
    <definedName name="JULT">#N/A</definedName>
    <definedName name="L">#N/A</definedName>
    <definedName name="LA">#N/A</definedName>
    <definedName name="LM">#N/A</definedName>
    <definedName name="LS">#N/A</definedName>
    <definedName name="MTHCOMP" localSheetId="0">'[1]Database'!#REF!</definedName>
    <definedName name="MTHCOMP">'[1]Database'!#REF!</definedName>
    <definedName name="MW">'[1]Database'!$F$1:$AB$54</definedName>
    <definedName name="pdc" localSheetId="0">#REF!</definedName>
    <definedName name="pdc">#REF!</definedName>
    <definedName name="print" localSheetId="0">#REF!</definedName>
    <definedName name="print">#REF!</definedName>
    <definedName name="_xlnm.Print_Area" localSheetId="0">'after dividend'!$A$71:$L$113</definedName>
    <definedName name="Print_Area_MI" localSheetId="0">'[3]MATMC'!#REF!</definedName>
    <definedName name="Print_Area_MI">'[3]MATMC'!#REF!</definedName>
    <definedName name="PRINT_TITLES_MI" localSheetId="0">#REF!</definedName>
    <definedName name="PRINT_TITLES_MI">#REF!</definedName>
    <definedName name="Rubber" localSheetId="0">#REF!</definedName>
    <definedName name="Rubber">#REF!</definedName>
    <definedName name="samp3" localSheetId="0">#REF!</definedName>
    <definedName name="samp3">#REF!</definedName>
    <definedName name="T">#N/A</definedName>
    <definedName name="TA">#N/A</definedName>
    <definedName name="TM">#N/A</definedName>
    <definedName name="TS">#N/A</definedName>
    <definedName name="TTL">#N/A</definedName>
    <definedName name="VARIDETL" localSheetId="0">#REF!</definedName>
    <definedName name="VARIDETL">#REF!</definedName>
  </definedNames>
  <calcPr fullCalcOnLoad="1"/>
</workbook>
</file>

<file path=xl/sharedStrings.xml><?xml version="1.0" encoding="utf-8"?>
<sst xmlns="http://schemas.openxmlformats.org/spreadsheetml/2006/main" count="217" uniqueCount="166">
  <si>
    <t>TVS MOTOR COMPANY LIMITED</t>
  </si>
  <si>
    <t>Regd office: "Jayalakshmi Estates",  29, Haddows Road, Chennai 600 006</t>
  </si>
  <si>
    <t>AUDITED FINANCIAL RESULTS FOR THE YEAR ENDED 31ST MARCH 2009</t>
  </si>
  <si>
    <t xml:space="preserve">SEGMENTWISE REVENUE, RESULTS AND </t>
  </si>
  <si>
    <t xml:space="preserve">CAPITAL EMPLOYED UNDER CLAUSE 41 </t>
  </si>
  <si>
    <t>STANDALONE</t>
  </si>
  <si>
    <t xml:space="preserve">CONSOLIDATED </t>
  </si>
  <si>
    <t xml:space="preserve">OF THE LISTING AGREEMENT </t>
  </si>
  <si>
    <t>(Rs. in lakhs)</t>
  </si>
  <si>
    <t>Particulars</t>
  </si>
  <si>
    <t>Audited</t>
  </si>
  <si>
    <t>S.No</t>
  </si>
  <si>
    <t>Consoli-</t>
  </si>
  <si>
    <t>Year ended</t>
  </si>
  <si>
    <t xml:space="preserve">Year ended </t>
  </si>
  <si>
    <t>dated</t>
  </si>
  <si>
    <t>results</t>
  </si>
  <si>
    <t>31.3.2009</t>
  </si>
  <si>
    <t>31.3.2008</t>
  </si>
  <si>
    <t>(Audited)</t>
  </si>
  <si>
    <t>(1)</t>
  </si>
  <si>
    <t>(2)</t>
  </si>
  <si>
    <t>(3)</t>
  </si>
  <si>
    <t>(4)</t>
  </si>
  <si>
    <t>1(a)</t>
  </si>
  <si>
    <t>Net sales / Income from operations</t>
  </si>
  <si>
    <t xml:space="preserve">Revenue </t>
  </si>
  <si>
    <t xml:space="preserve">  (b)</t>
  </si>
  <si>
    <t>Other Operating Income</t>
  </si>
  <si>
    <t xml:space="preserve">Total Income </t>
  </si>
  <si>
    <t>a. Automotive vehicles &amp; parts</t>
  </si>
  <si>
    <t>2.</t>
  </si>
  <si>
    <t>Expenditure</t>
  </si>
  <si>
    <t>b.  Automotive components</t>
  </si>
  <si>
    <t xml:space="preserve">a. (Increase) / decrease in  stock in trade and </t>
  </si>
  <si>
    <t>Total</t>
  </si>
  <si>
    <t xml:space="preserve">    work in progress</t>
  </si>
  <si>
    <t xml:space="preserve">b. Consumption of materials </t>
  </si>
  <si>
    <t>Less : Inter segment revenue</t>
  </si>
  <si>
    <t>c. Purchase of traded goods</t>
  </si>
  <si>
    <t>Net Sales / Income from operations</t>
  </si>
  <si>
    <t>d. Employees cost</t>
  </si>
  <si>
    <t>e. Depreciation</t>
  </si>
  <si>
    <t>f.  Other expenditure</t>
  </si>
  <si>
    <t>2</t>
  </si>
  <si>
    <t xml:space="preserve">Results </t>
  </si>
  <si>
    <t xml:space="preserve">g. Total </t>
  </si>
  <si>
    <t>Profit (+) / Loss (-) before tax and interest</t>
  </si>
  <si>
    <t>3.</t>
  </si>
  <si>
    <t xml:space="preserve">Profit from Operations before other income, </t>
  </si>
  <si>
    <t>a.  Automotive vehicles &amp; parts</t>
  </si>
  <si>
    <t>Interest &amp; Exceptional items (1-2)</t>
  </si>
  <si>
    <t>4.</t>
  </si>
  <si>
    <t>a. Other income</t>
  </si>
  <si>
    <t>b. Foreign currency monetary item translation difference</t>
  </si>
  <si>
    <t>5.</t>
  </si>
  <si>
    <t>Profit before Interest &amp; Exceptional items (3+4)</t>
  </si>
  <si>
    <t>6.</t>
  </si>
  <si>
    <t>Interest (net of income)</t>
  </si>
  <si>
    <t>Less:</t>
  </si>
  <si>
    <t>7.</t>
  </si>
  <si>
    <t xml:space="preserve">Profit after Interest but before Exceptional </t>
  </si>
  <si>
    <t>i)  Interest (Net)</t>
  </si>
  <si>
    <t>Items (5-6)</t>
  </si>
  <si>
    <t>8.</t>
  </si>
  <si>
    <t>Exceptional Items net (expense)</t>
  </si>
  <si>
    <t xml:space="preserve">ii)  Other unallocable expenditure </t>
  </si>
  <si>
    <t>9.</t>
  </si>
  <si>
    <t>Profit (+) / Loss (-) from Ordinary Activities</t>
  </si>
  <si>
    <t xml:space="preserve">      net of unallocable income</t>
  </si>
  <si>
    <t>before tax (7+8)</t>
  </si>
  <si>
    <t>10.</t>
  </si>
  <si>
    <t>Tax expense</t>
  </si>
  <si>
    <t>Profit (+) / Loss (-) before tax</t>
  </si>
  <si>
    <t>11a.</t>
  </si>
  <si>
    <t xml:space="preserve">Net Profit (+) /Loss (-) from Ordinary Activities </t>
  </si>
  <si>
    <t>after tax (9-10)</t>
  </si>
  <si>
    <t xml:space="preserve">  b.</t>
  </si>
  <si>
    <t>Share of Profit/(loss) of associate</t>
  </si>
  <si>
    <t>12.</t>
  </si>
  <si>
    <t>Extraordinary Item (net of tax expense)</t>
  </si>
  <si>
    <t>3</t>
  </si>
  <si>
    <t>Capital employed</t>
  </si>
  <si>
    <t>13.</t>
  </si>
  <si>
    <t>Net Profit (+)/(Loss(-) for the period (11-12)</t>
  </si>
  <si>
    <t>a.  Automotive vehicles</t>
  </si>
  <si>
    <t>14.</t>
  </si>
  <si>
    <t>Paid up equity share capital</t>
  </si>
  <si>
    <t>(Face value of Re.1/- each)</t>
  </si>
  <si>
    <t>15.</t>
  </si>
  <si>
    <t xml:space="preserve">Reserve excluding Revaluation Reserves as per </t>
  </si>
  <si>
    <t>balance sheet of previous accounting year</t>
  </si>
  <si>
    <t>16.</t>
  </si>
  <si>
    <t>Earnings Per Share (EPS)</t>
  </si>
  <si>
    <t>(a)</t>
  </si>
  <si>
    <t>Basic and diluted EPS before Extraordinary items</t>
  </si>
  <si>
    <t xml:space="preserve">for the period, for the year to date and for the </t>
  </si>
  <si>
    <t>previous year (not to be annualised)</t>
  </si>
  <si>
    <t>(b)</t>
  </si>
  <si>
    <t>Basic and diluted EPS after Extraordinary items</t>
  </si>
  <si>
    <t>17.</t>
  </si>
  <si>
    <t>Public Shareholding</t>
  </si>
  <si>
    <t xml:space="preserve">- Number of shares </t>
  </si>
  <si>
    <t>- Percentage of shareholding</t>
  </si>
  <si>
    <t>18.</t>
  </si>
  <si>
    <t>Promoters and Promoter Group Shareholding</t>
  </si>
  <si>
    <t>Pledged / Encumbered</t>
  </si>
  <si>
    <t>Nil</t>
  </si>
  <si>
    <t xml:space="preserve">- Percentage of shares (as a % of the total </t>
  </si>
  <si>
    <t xml:space="preserve">  shareholding of promoter and promoter group)</t>
  </si>
  <si>
    <t>- Percentage of shares (as a % of the total</t>
  </si>
  <si>
    <t xml:space="preserve">  share capital of the company).</t>
  </si>
  <si>
    <t>Non - encumbered</t>
  </si>
  <si>
    <t>Notes:</t>
  </si>
  <si>
    <t>1.</t>
  </si>
  <si>
    <t>The operations of the company relate to only one segment viz., automotive vehicles and parts.</t>
  </si>
  <si>
    <t xml:space="preserve">The directors have declared an interim dividend of Re.0.70 per share absorbing a sum of Rs.1946 lakhs (including dividend distribution tax) for the year ended 31st March 2009 and the same will be paid to the </t>
  </si>
  <si>
    <t>shareholders whose names appear on the register of members as at the close of 1st July 2009.</t>
  </si>
  <si>
    <t>a. Exceptional item of Rs 327 lakhs for the year ended 31st March 2009 represent accelerated amortisation of moulds and dies of slow moving models.</t>
  </si>
  <si>
    <t xml:space="preserve">b.Exceptional items of Rs. 1192 lakhs for the year ended 31st March 2008 represent </t>
  </si>
  <si>
    <t>- Rs.1893 lakhs towards profit on sale of land</t>
  </si>
  <si>
    <t>-Rs. 1171 lakhs towards accelerated amortisation of moulds and dies of slow moving models</t>
  </si>
  <si>
    <t>-Rs. 1914 lakhs towards accelerated amortisation of deferred product launch expenses on certain motorcycle variants</t>
  </si>
  <si>
    <t>As per the notification dated 31st march 2009 issued by Government of India on accounting standard AS11 the company has opted to adjust the changes in foreign exchange rates relating to long term foreign</t>
  </si>
  <si>
    <t xml:space="preserve">currency monetary items to the carrying cost of fixed assets and to foreign currency monetary item translation difference account. Accordingly effect of restatement of Rs 6120 lakhs relating to depreciable capital </t>
  </si>
  <si>
    <t>asset has been added to carrying cost of such assets. Gains from changes in foreign exchange rates earlier credited to profit &amp; loss account to the extent of Rs 2370 lakhs has been reduced from general reserve.</t>
  </si>
  <si>
    <t>Effect of exchange rates relating to long term foreign currency monetary items ( not relating to acquisition of capital assets) is reflected through foreign currency monetary item translation difference account.</t>
  </si>
  <si>
    <t xml:space="preserve">Consequential changes in depreciation has been effected during the current year. </t>
  </si>
  <si>
    <t>Interest and finance charges of Rs 219 lakhs for the year ended 31st March 2008 is net of gain of Rs 2680 lakhs on re-statement of foreign currency loans and deposits.</t>
  </si>
  <si>
    <t>During the year the company made the following investments in its subsidiaries:</t>
  </si>
  <si>
    <t xml:space="preserve">a. Rs.1850 lakhs in the shares of its wholly owned Indian subsidiary namely Sundaram Auto Components Limited by way of subscription to 37,00,000 equity shares of  Rs. 10/- at a </t>
  </si>
  <si>
    <t xml:space="preserve">premium of Rs. 40/- per share </t>
  </si>
  <si>
    <t>b. Rs 6068 lakhs (USD 13.35 million) in its wholly owned foreign subsidiary namely TVS Motor (Singapore) Pte Limited which in turn invested in the equity of the subsidiary namely PT TVS Motor</t>
  </si>
  <si>
    <t>Company,  Indonesia</t>
  </si>
  <si>
    <t xml:space="preserve">The consolidated financial results which have been prepared in accordance with generally accepted accounting principles and comply with Accounting Standard 21 on Consolidated Financial Statements, issued by </t>
  </si>
  <si>
    <t>the Institute of Chartered Accountants of India, include the following:</t>
  </si>
  <si>
    <t>Name of the company</t>
  </si>
  <si>
    <t>% of shareholding and voting power</t>
  </si>
  <si>
    <t>Segment</t>
  </si>
  <si>
    <t>Consolidated as</t>
  </si>
  <si>
    <t>Period / year ended</t>
  </si>
  <si>
    <t>of TVS Motor Company Ltd.</t>
  </si>
  <si>
    <t>a) Sundaram Auto Components Limited</t>
  </si>
  <si>
    <t>Auto components</t>
  </si>
  <si>
    <t>Subsidiary</t>
  </si>
  <si>
    <t>31.03.2009</t>
  </si>
  <si>
    <t>b) TVS Finance and Services Limited</t>
  </si>
  <si>
    <t>Financial services</t>
  </si>
  <si>
    <t>Associate</t>
  </si>
  <si>
    <t>c) TVS Motor (Singapore) Pte Limited</t>
  </si>
  <si>
    <t>Investment</t>
  </si>
  <si>
    <t>d) TVS Motor Company (Europe) B.V</t>
  </si>
  <si>
    <t>e) PT TVS Motor Company Indonesia</t>
  </si>
  <si>
    <t>54% held by (c) &amp; 46% held by (d)</t>
  </si>
  <si>
    <t>Automotive vehicles &amp; parts</t>
  </si>
  <si>
    <t>subsidiary</t>
  </si>
  <si>
    <t>f) TVS Andina S.A</t>
  </si>
  <si>
    <t>Joint venture company</t>
  </si>
  <si>
    <t>31.12.2008</t>
  </si>
  <si>
    <t xml:space="preserve">Results of TVS Lanka Private Limited , Sri Lanka , an associate company in which the company holds 20% equity shares have not been included in this consolidation pending approval of their accounts by their Board </t>
  </si>
  <si>
    <t>Status of investor complaints:-  No. of complaints received and disposed during the quarter ended 31st March 2009 - 2. No. of complaints remaining unresolved at the commencement and at the end of the quarter - Nil.</t>
  </si>
  <si>
    <t>Previous year's figures have been regrouped, wherever necessary, to conform to the current year's classification.</t>
  </si>
  <si>
    <t>The above financial results for the year ended 31st March 2009 have been reviewed by the audit committee of the board and have been approved by the board at their meeting held on 26th June 2009</t>
  </si>
  <si>
    <t>Place   :  Hosur</t>
  </si>
  <si>
    <t>Date   :  26th June 2009</t>
  </si>
  <si>
    <t>Chairman and Managing Director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</si>
</sst>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_);\(0\)"/>
    <numFmt numFmtId="173" formatCode="0.00_);\(0.00\)"/>
    <numFmt numFmtId="174" formatCode="_ &quot;R&quot;\ * #,##0_ ;_ &quot;R&quot;\ * \-#,##0_ ;_ &quot;R&quot;\ * &quot;-&quot;_ ;_ @_ "/>
    <numFmt numFmtId="175" formatCode="_-&quot;$&quot;* #,##0.00_-;\-&quot;$&quot;* #,##0.00_-;_-&quot;$&quot;* &quot;-&quot;??_-;_-@_-"/>
    <numFmt numFmtId="176" formatCode="mm/dd/yy"/>
    <numFmt numFmtId="177" formatCode="0.0"/>
  </numFmts>
  <fonts count="39">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ahoma"/>
      <family val="2"/>
    </font>
    <font>
      <b/>
      <sz val="16"/>
      <name val="Tahoma"/>
      <family val="2"/>
    </font>
    <font>
      <sz val="11.5"/>
      <name val="Tahoma"/>
      <family val="2"/>
    </font>
    <font>
      <b/>
      <sz val="10.5"/>
      <name val="Tahoma"/>
      <family val="2"/>
    </font>
    <font>
      <b/>
      <sz val="11.5"/>
      <name val="Tahoma"/>
      <family val="2"/>
    </font>
    <font>
      <sz val="11.5"/>
      <color indexed="8"/>
      <name val="Tahoma"/>
      <family val="2"/>
    </font>
    <font>
      <sz val="10"/>
      <name val="Arial"/>
      <family val="2"/>
    </font>
    <font>
      <i/>
      <sz val="11.5"/>
      <name val="Tahoma"/>
      <family val="2"/>
    </font>
    <font>
      <sz val="11"/>
      <name val="Tahoma"/>
      <family val="2"/>
    </font>
    <font>
      <u val="single"/>
      <sz val="10"/>
      <name val="Tahoma"/>
      <family val="2"/>
    </font>
    <font>
      <sz val="10"/>
      <name val="Tahoma"/>
      <family val="2"/>
    </font>
    <font>
      <sz val="8"/>
      <name val="Tahoma"/>
      <family val="2"/>
    </font>
    <font>
      <sz val="10"/>
      <name val="MS Sans Serif"/>
      <family val="2"/>
    </font>
    <font>
      <sz val="10"/>
      <name val="MS Serif"/>
      <family val="1"/>
    </font>
    <font>
      <sz val="10"/>
      <color indexed="16"/>
      <name val="MS Serif"/>
      <family val="1"/>
    </font>
    <font>
      <sz val="8"/>
      <name val="Arial"/>
      <family val="2"/>
    </font>
    <font>
      <b/>
      <sz val="12"/>
      <name val="Arial"/>
      <family val="2"/>
    </font>
    <font>
      <sz val="10"/>
      <name val="Univers (W1)"/>
      <family val="0"/>
    </font>
    <font>
      <sz val="8"/>
      <name val="Helv"/>
      <family val="0"/>
    </font>
    <font>
      <b/>
      <sz val="8"/>
      <color indexed="8"/>
      <name val="Helv"/>
      <family val="0"/>
    </font>
    <font>
      <sz val="14"/>
      <name val="ＭＳ 明朝"/>
      <family val="1"/>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bottom/>
    </border>
    <border>
      <left/>
      <right style="thin"/>
      <top/>
      <bottom/>
    </border>
    <border>
      <left/>
      <right/>
      <top/>
      <bottom style="thin"/>
    </border>
    <border>
      <left/>
      <right/>
      <top style="thin"/>
      <bottom/>
    </border>
    <border>
      <left style="thin">
        <color indexed="8"/>
      </left>
      <right style="thin"/>
      <top style="thin"/>
      <bottom style="thin"/>
    </border>
    <border>
      <left/>
      <right style="thin"/>
      <top style="thin"/>
      <bottom style="thin"/>
    </border>
    <border>
      <left style="thin"/>
      <right style="thin"/>
      <top style="thin"/>
      <bottom/>
    </border>
    <border>
      <left/>
      <right style="thin"/>
      <top style="thin"/>
      <bottom/>
    </border>
    <border>
      <left style="thin"/>
      <right/>
      <top style="thin"/>
      <bottom style="thin"/>
    </border>
    <border>
      <left style="thin"/>
      <right style="thin"/>
      <top/>
      <bottom/>
    </border>
    <border>
      <left style="thin"/>
      <right style="thin"/>
      <top/>
      <bottom style="thin"/>
    </border>
    <border>
      <left/>
      <right style="thin"/>
      <top/>
      <bottom style="thin"/>
    </border>
    <border>
      <left/>
      <right style="thin">
        <color indexed="8"/>
      </right>
      <top style="thin"/>
      <bottom style="thin"/>
    </border>
    <border>
      <left style="thin"/>
      <right/>
      <top style="thin"/>
      <bottom/>
    </border>
    <border>
      <left/>
      <right style="thin">
        <color indexed="8"/>
      </right>
      <top/>
      <bottom/>
    </border>
    <border>
      <left/>
      <right style="thin">
        <color indexed="8"/>
      </right>
      <top/>
      <bottom style="thin">
        <color indexed="8"/>
      </bottom>
    </border>
    <border>
      <left style="thin">
        <color indexed="8"/>
      </left>
      <right style="thin">
        <color indexed="8"/>
      </right>
      <top/>
      <bottom/>
    </border>
    <border>
      <left style="thin"/>
      <right/>
      <top/>
      <bottom style="thin"/>
    </border>
    <border>
      <left/>
      <right style="thin">
        <color indexed="8"/>
      </right>
      <top/>
      <bottom style="thin"/>
    </border>
    <border>
      <left/>
      <right/>
      <top/>
      <bottom style="medium"/>
    </border>
    <border>
      <left/>
      <right style="medium"/>
      <top/>
      <bottom style="medium"/>
    </border>
    <border>
      <left style="thin">
        <color indexed="8"/>
      </left>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174" fontId="29" fillId="0" borderId="0" applyFill="0" applyBorder="0" applyAlignment="0">
      <protection/>
    </xf>
    <xf numFmtId="0" fontId="10" fillId="20" borderId="1" applyNumberFormat="0" applyAlignment="0" applyProtection="0"/>
    <xf numFmtId="0" fontId="12" fillId="21" borderId="2" applyNumberFormat="0" applyAlignment="0" applyProtection="0"/>
    <xf numFmtId="43" fontId="23" fillId="0" borderId="0" applyFont="0" applyFill="0" applyBorder="0" applyAlignment="0" applyProtection="0"/>
    <xf numFmtId="169" fontId="0" fillId="0" borderId="0" applyFont="0" applyFill="0" applyBorder="0" applyAlignment="0" applyProtection="0"/>
    <xf numFmtId="0" fontId="30" fillId="0" borderId="0" applyNumberFormat="0" applyAlignment="0">
      <protection/>
    </xf>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Alignment="0">
      <protection/>
    </xf>
    <xf numFmtId="0" fontId="14" fillId="0" borderId="0" applyNumberFormat="0" applyFill="0" applyBorder="0" applyAlignment="0" applyProtection="0"/>
    <xf numFmtId="0" fontId="5" fillId="4" borderId="0" applyNumberFormat="0" applyBorder="0" applyAlignment="0" applyProtection="0"/>
    <xf numFmtId="38" fontId="32" fillId="20" borderId="0" applyNumberFormat="0" applyBorder="0" applyAlignment="0" applyProtection="0"/>
    <xf numFmtId="0" fontId="33" fillId="0" borderId="3" applyNumberFormat="0" applyAlignment="0" applyProtection="0"/>
    <xf numFmtId="0" fontId="33" fillId="0" borderId="4">
      <alignment horizontal="left" vertical="center"/>
      <protection/>
    </xf>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10" fontId="32" fillId="22" borderId="8" applyNumberFormat="0" applyBorder="0" applyAlignment="0" applyProtection="0"/>
    <xf numFmtId="0" fontId="11" fillId="0" borderId="9" applyNumberFormat="0" applyFill="0" applyAlignment="0" applyProtection="0"/>
    <xf numFmtId="0" fontId="7" fillId="23" borderId="0" applyNumberFormat="0" applyBorder="0" applyAlignment="0" applyProtection="0"/>
    <xf numFmtId="175" fontId="34" fillId="0" borderId="0">
      <alignment/>
      <protection/>
    </xf>
    <xf numFmtId="0" fontId="17" fillId="0" borderId="0">
      <alignment/>
      <protection/>
    </xf>
    <xf numFmtId="0" fontId="0" fillId="22" borderId="10" applyNumberFormat="0" applyFont="0" applyAlignment="0" applyProtection="0"/>
    <xf numFmtId="0" fontId="9" fillId="20" borderId="11" applyNumberFormat="0" applyAlignment="0" applyProtection="0"/>
    <xf numFmtId="9" fontId="0" fillId="0" borderId="0" applyFont="0" applyFill="0" applyBorder="0" applyAlignment="0" applyProtection="0"/>
    <xf numFmtId="10" fontId="23" fillId="0" borderId="0" applyFont="0" applyFill="0" applyBorder="0" applyAlignment="0" applyProtection="0"/>
    <xf numFmtId="176" fontId="35" fillId="0" borderId="0" applyNumberFormat="0" applyFill="0" applyBorder="0" applyAlignment="0" applyProtection="0"/>
    <xf numFmtId="40" fontId="36" fillId="0" borderId="0" applyBorder="0">
      <alignment horizontal="right"/>
      <protection/>
    </xf>
    <xf numFmtId="0" fontId="1" fillId="0" borderId="0" applyNumberFormat="0" applyFill="0" applyBorder="0" applyAlignment="0" applyProtection="0"/>
    <xf numFmtId="0" fontId="15" fillId="0" borderId="12" applyNumberFormat="0" applyFill="0" applyAlignment="0" applyProtection="0"/>
    <xf numFmtId="0" fontId="13" fillId="0" borderId="0" applyNumberFormat="0" applyFill="0" applyBorder="0" applyAlignment="0" applyProtection="0"/>
    <xf numFmtId="0" fontId="37" fillId="0" borderId="0">
      <alignment/>
      <protection/>
    </xf>
  </cellStyleXfs>
  <cellXfs count="221">
    <xf numFmtId="0" fontId="0" fillId="0" borderId="0" xfId="0" applyAlignment="1">
      <alignment/>
    </xf>
    <xf numFmtId="0" fontId="19" fillId="24" borderId="0" xfId="63" applyFont="1" applyFill="1" applyBorder="1">
      <alignment/>
      <protection/>
    </xf>
    <xf numFmtId="0" fontId="19" fillId="24" borderId="0" xfId="63" applyFont="1" applyFill="1">
      <alignment/>
      <protection/>
    </xf>
    <xf numFmtId="0" fontId="20" fillId="24" borderId="13" xfId="63" applyFont="1" applyFill="1" applyBorder="1" applyAlignment="1" applyProtection="1">
      <alignment horizontal="center"/>
      <protection/>
    </xf>
    <xf numFmtId="0" fontId="20" fillId="24" borderId="0" xfId="63" applyFont="1" applyFill="1" applyBorder="1" applyAlignment="1" applyProtection="1">
      <alignment horizontal="center"/>
      <protection/>
    </xf>
    <xf numFmtId="0" fontId="20" fillId="24" borderId="0" xfId="63" applyNumberFormat="1" applyFont="1" applyFill="1" applyBorder="1" applyAlignment="1" applyProtection="1">
      <alignment horizontal="center"/>
      <protection/>
    </xf>
    <xf numFmtId="0" fontId="20" fillId="24" borderId="14" xfId="63" applyNumberFormat="1" applyFont="1" applyFill="1" applyBorder="1" applyAlignment="1" applyProtection="1">
      <alignment horizontal="center"/>
      <protection/>
    </xf>
    <xf numFmtId="0" fontId="21" fillId="24" borderId="13" xfId="63" applyFont="1" applyFill="1" applyBorder="1" applyAlignment="1" applyProtection="1">
      <alignment horizontal="center"/>
      <protection/>
    </xf>
    <xf numFmtId="0" fontId="21" fillId="24" borderId="0" xfId="63" applyFont="1" applyFill="1" applyBorder="1" applyAlignment="1" applyProtection="1">
      <alignment horizontal="center"/>
      <protection/>
    </xf>
    <xf numFmtId="0" fontId="21" fillId="24" borderId="0" xfId="63" applyFont="1" applyFill="1" applyBorder="1" applyAlignment="1">
      <alignment horizontal="center"/>
      <protection/>
    </xf>
    <xf numFmtId="0" fontId="21" fillId="24" borderId="0" xfId="63" applyFont="1" applyFill="1" applyBorder="1" applyAlignment="1">
      <alignment horizontal="left"/>
      <protection/>
    </xf>
    <xf numFmtId="0" fontId="19" fillId="24" borderId="0" xfId="63" applyFont="1" applyFill="1" applyBorder="1" applyAlignment="1" applyProtection="1">
      <alignment horizontal="right"/>
      <protection/>
    </xf>
    <xf numFmtId="0" fontId="19" fillId="24" borderId="13" xfId="63" applyFont="1" applyFill="1" applyBorder="1">
      <alignment/>
      <protection/>
    </xf>
    <xf numFmtId="0" fontId="19" fillId="24" borderId="0" xfId="63" applyFont="1" applyFill="1" applyBorder="1" applyAlignment="1" applyProtection="1">
      <alignment horizontal="left"/>
      <protection/>
    </xf>
    <xf numFmtId="0" fontId="19" fillId="24" borderId="15" xfId="63" applyFont="1" applyFill="1" applyBorder="1" applyAlignment="1" applyProtection="1">
      <alignment horizontal="center"/>
      <protection/>
    </xf>
    <xf numFmtId="0" fontId="19" fillId="24" borderId="13" xfId="63" applyFont="1" applyFill="1" applyBorder="1" applyAlignment="1" applyProtection="1">
      <alignment horizontal="left"/>
      <protection/>
    </xf>
    <xf numFmtId="0" fontId="19" fillId="24" borderId="0" xfId="63" applyFont="1" applyFill="1" applyBorder="1" applyAlignment="1" applyProtection="1">
      <alignment horizontal="center"/>
      <protection/>
    </xf>
    <xf numFmtId="0" fontId="19" fillId="24" borderId="16" xfId="63" applyFont="1" applyFill="1" applyBorder="1" applyAlignment="1" applyProtection="1">
      <alignment horizontal="center"/>
      <protection/>
    </xf>
    <xf numFmtId="0" fontId="19" fillId="24" borderId="17" xfId="63" applyFont="1" applyFill="1" applyBorder="1" applyAlignment="1" applyProtection="1">
      <alignment horizontal="center"/>
      <protection/>
    </xf>
    <xf numFmtId="0" fontId="19" fillId="24" borderId="18" xfId="63" applyFont="1" applyFill="1" applyBorder="1" applyAlignment="1" applyProtection="1">
      <alignment horizontal="center"/>
      <protection/>
    </xf>
    <xf numFmtId="0" fontId="27" fillId="24" borderId="0" xfId="63" applyFont="1" applyFill="1" applyBorder="1" applyAlignment="1">
      <alignment horizontal="center"/>
      <protection/>
    </xf>
    <xf numFmtId="0" fontId="19" fillId="24" borderId="19" xfId="63" applyFont="1" applyFill="1" applyBorder="1">
      <alignment/>
      <protection/>
    </xf>
    <xf numFmtId="0" fontId="19" fillId="24" borderId="20" xfId="63" applyFont="1" applyFill="1" applyBorder="1" applyAlignment="1" applyProtection="1">
      <alignment horizontal="center"/>
      <protection/>
    </xf>
    <xf numFmtId="0" fontId="19" fillId="24" borderId="20" xfId="63" applyNumberFormat="1" applyFont="1" applyFill="1" applyBorder="1" applyAlignment="1" applyProtection="1">
      <alignment horizontal="center"/>
      <protection/>
    </xf>
    <xf numFmtId="0" fontId="19" fillId="24" borderId="19" xfId="63" applyNumberFormat="1" applyFont="1" applyFill="1" applyBorder="1" applyAlignment="1" applyProtection="1">
      <alignment horizontal="center"/>
      <protection/>
    </xf>
    <xf numFmtId="0" fontId="19" fillId="24" borderId="21" xfId="63" applyFont="1" applyFill="1" applyBorder="1" applyAlignment="1" applyProtection="1">
      <alignment horizontal="center"/>
      <protection/>
    </xf>
    <xf numFmtId="0" fontId="19" fillId="24" borderId="22" xfId="63" applyFont="1" applyFill="1" applyBorder="1" applyAlignment="1" applyProtection="1">
      <alignment horizontal="center"/>
      <protection/>
    </xf>
    <xf numFmtId="0" fontId="19" fillId="24" borderId="22" xfId="63" applyFont="1" applyFill="1" applyBorder="1">
      <alignment/>
      <protection/>
    </xf>
    <xf numFmtId="0" fontId="19" fillId="24" borderId="14" xfId="63" applyFont="1" applyFill="1" applyBorder="1" applyAlignment="1" applyProtection="1">
      <alignment horizontal="center"/>
      <protection/>
    </xf>
    <xf numFmtId="0" fontId="19" fillId="24" borderId="14" xfId="63" applyNumberFormat="1" applyFont="1" applyFill="1" applyBorder="1" applyAlignment="1" applyProtection="1">
      <alignment horizontal="center"/>
      <protection/>
    </xf>
    <xf numFmtId="0" fontId="19" fillId="24" borderId="22" xfId="63" applyNumberFormat="1" applyFont="1" applyFill="1" applyBorder="1" applyAlignment="1" applyProtection="1">
      <alignment horizontal="center"/>
      <protection/>
    </xf>
    <xf numFmtId="0" fontId="19" fillId="24" borderId="14" xfId="63" applyFont="1" applyFill="1" applyBorder="1" applyAlignment="1" applyProtection="1" quotePrefix="1">
      <alignment horizontal="center"/>
      <protection/>
    </xf>
    <xf numFmtId="0" fontId="19" fillId="24" borderId="14" xfId="63" applyFont="1" applyFill="1" applyBorder="1">
      <alignment/>
      <protection/>
    </xf>
    <xf numFmtId="0" fontId="19" fillId="24" borderId="14" xfId="63" applyNumberFormat="1" applyFont="1" applyFill="1" applyBorder="1" applyAlignment="1">
      <alignment horizontal="center"/>
      <protection/>
    </xf>
    <xf numFmtId="0" fontId="19" fillId="24" borderId="22" xfId="63" applyNumberFormat="1" applyFont="1" applyFill="1" applyBorder="1" applyAlignment="1">
      <alignment horizontal="center"/>
      <protection/>
    </xf>
    <xf numFmtId="0" fontId="19" fillId="24" borderId="22" xfId="63" applyFont="1" applyFill="1" applyBorder="1" applyAlignment="1" applyProtection="1">
      <alignment horizontal="right"/>
      <protection/>
    </xf>
    <xf numFmtId="0" fontId="19" fillId="24" borderId="23" xfId="63" applyFont="1" applyFill="1" applyBorder="1">
      <alignment/>
      <protection/>
    </xf>
    <xf numFmtId="0" fontId="19" fillId="24" borderId="24" xfId="63" applyFont="1" applyFill="1" applyBorder="1" applyAlignment="1" applyProtection="1">
      <alignment horizontal="left"/>
      <protection/>
    </xf>
    <xf numFmtId="0" fontId="19" fillId="24" borderId="24" xfId="63" applyNumberFormat="1" applyFont="1" applyFill="1" applyBorder="1" applyAlignment="1" applyProtection="1" quotePrefix="1">
      <alignment horizontal="center"/>
      <protection/>
    </xf>
    <xf numFmtId="0" fontId="19" fillId="24" borderId="23" xfId="63" applyNumberFormat="1" applyFont="1" applyFill="1" applyBorder="1" applyAlignment="1" applyProtection="1" quotePrefix="1">
      <alignment horizontal="center"/>
      <protection/>
    </xf>
    <xf numFmtId="0" fontId="19" fillId="24" borderId="21" xfId="63" applyFont="1" applyFill="1" applyBorder="1" applyAlignment="1" quotePrefix="1">
      <alignment horizontal="center"/>
      <protection/>
    </xf>
    <xf numFmtId="0" fontId="19" fillId="24" borderId="18" xfId="63" applyFont="1" applyFill="1" applyBorder="1" applyAlignment="1" quotePrefix="1">
      <alignment horizontal="center"/>
      <protection/>
    </xf>
    <xf numFmtId="0" fontId="19" fillId="24" borderId="8" xfId="63" applyFont="1" applyFill="1" applyBorder="1" applyAlignment="1" quotePrefix="1">
      <alignment horizontal="center"/>
      <protection/>
    </xf>
    <xf numFmtId="0" fontId="19" fillId="24" borderId="25" xfId="63" applyFont="1" applyFill="1" applyBorder="1" applyAlignment="1" quotePrefix="1">
      <alignment horizontal="center"/>
      <protection/>
    </xf>
    <xf numFmtId="0" fontId="19" fillId="24" borderId="22" xfId="63" applyFont="1" applyFill="1" applyBorder="1" applyAlignment="1" quotePrefix="1">
      <alignment horizontal="center"/>
      <protection/>
    </xf>
    <xf numFmtId="0" fontId="19" fillId="24" borderId="0" xfId="63" applyFont="1" applyFill="1" applyBorder="1" applyAlignment="1" quotePrefix="1">
      <alignment horizontal="center"/>
      <protection/>
    </xf>
    <xf numFmtId="0" fontId="19" fillId="24" borderId="8" xfId="63" applyFont="1" applyFill="1" applyBorder="1" quotePrefix="1">
      <alignment/>
      <protection/>
    </xf>
    <xf numFmtId="0" fontId="19" fillId="24" borderId="18" xfId="63" applyNumberFormat="1" applyFont="1" applyFill="1" applyBorder="1" applyAlignment="1" quotePrefix="1">
      <alignment horizontal="center"/>
      <protection/>
    </xf>
    <xf numFmtId="0" fontId="19" fillId="24" borderId="8" xfId="63" applyNumberFormat="1" applyFont="1" applyFill="1" applyBorder="1" applyAlignment="1" quotePrefix="1">
      <alignment horizontal="center"/>
      <protection/>
    </xf>
    <xf numFmtId="0" fontId="19" fillId="24" borderId="26" xfId="63" applyFont="1" applyFill="1" applyBorder="1" applyAlignment="1" applyProtection="1" quotePrefix="1">
      <alignment horizontal="center"/>
      <protection/>
    </xf>
    <xf numFmtId="0" fontId="19" fillId="24" borderId="20" xfId="63" applyFont="1" applyFill="1" applyBorder="1">
      <alignment/>
      <protection/>
    </xf>
    <xf numFmtId="1" fontId="19" fillId="24" borderId="27" xfId="63" applyNumberFormat="1" applyFont="1" applyFill="1" applyBorder="1" applyProtection="1">
      <alignment/>
      <protection/>
    </xf>
    <xf numFmtId="1" fontId="19" fillId="24" borderId="14" xfId="63" applyNumberFormat="1" applyFont="1" applyFill="1" applyBorder="1" applyProtection="1">
      <alignment/>
      <protection/>
    </xf>
    <xf numFmtId="1" fontId="19" fillId="24" borderId="22" xfId="63" applyNumberFormat="1" applyFont="1" applyFill="1" applyBorder="1" applyProtection="1">
      <alignment/>
      <protection/>
    </xf>
    <xf numFmtId="2" fontId="19" fillId="24" borderId="0" xfId="63" applyNumberFormat="1" applyFont="1" applyFill="1" applyBorder="1" applyProtection="1">
      <alignment/>
      <protection/>
    </xf>
    <xf numFmtId="0" fontId="19" fillId="24" borderId="22" xfId="63" applyFont="1" applyFill="1" applyBorder="1" applyAlignment="1">
      <alignment horizontal="center"/>
      <protection/>
    </xf>
    <xf numFmtId="0" fontId="19" fillId="24" borderId="19" xfId="63" applyNumberFormat="1" applyFont="1" applyFill="1" applyBorder="1">
      <alignment/>
      <protection/>
    </xf>
    <xf numFmtId="0" fontId="19" fillId="24" borderId="13" xfId="63" applyFont="1" applyFill="1" applyBorder="1" applyAlignment="1" applyProtection="1" quotePrefix="1">
      <alignment horizontal="center"/>
      <protection/>
    </xf>
    <xf numFmtId="0" fontId="19" fillId="24" borderId="14" xfId="63" applyFont="1" applyFill="1" applyBorder="1" applyAlignment="1" applyProtection="1">
      <alignment horizontal="left"/>
      <protection/>
    </xf>
    <xf numFmtId="1" fontId="19" fillId="24" borderId="28" xfId="63" applyNumberFormat="1" applyFont="1" applyFill="1" applyBorder="1" applyProtection="1">
      <alignment/>
      <protection/>
    </xf>
    <xf numFmtId="1" fontId="22" fillId="24" borderId="22" xfId="63" applyNumberFormat="1" applyFont="1" applyFill="1" applyBorder="1" applyProtection="1">
      <alignment/>
      <protection/>
    </xf>
    <xf numFmtId="0" fontId="19" fillId="24" borderId="22" xfId="63" applyNumberFormat="1" applyFont="1" applyFill="1" applyBorder="1">
      <alignment/>
      <protection/>
    </xf>
    <xf numFmtId="0" fontId="19" fillId="24" borderId="13" xfId="63" applyFont="1" applyFill="1" applyBorder="1" applyAlignment="1">
      <alignment horizontal="center"/>
      <protection/>
    </xf>
    <xf numFmtId="1" fontId="19" fillId="24" borderId="8" xfId="63" applyNumberFormat="1" applyFont="1" applyFill="1" applyBorder="1" applyProtection="1">
      <alignment/>
      <protection/>
    </xf>
    <xf numFmtId="0" fontId="19" fillId="24" borderId="22" xfId="63" applyFont="1" applyFill="1" applyBorder="1" quotePrefix="1">
      <alignment/>
      <protection/>
    </xf>
    <xf numFmtId="0" fontId="19" fillId="24" borderId="22" xfId="43" applyNumberFormat="1" applyFont="1" applyFill="1" applyBorder="1" applyAlignment="1">
      <alignment/>
    </xf>
    <xf numFmtId="0" fontId="19" fillId="24" borderId="13" xfId="63" applyFont="1" applyFill="1" applyBorder="1" applyAlignment="1" quotePrefix="1">
      <alignment horizontal="center"/>
      <protection/>
    </xf>
    <xf numFmtId="0" fontId="19" fillId="24" borderId="22" xfId="63" applyFont="1" applyFill="1" applyBorder="1" applyAlignment="1" applyProtection="1" quotePrefix="1">
      <alignment horizontal="left"/>
      <protection/>
    </xf>
    <xf numFmtId="0" fontId="19" fillId="24" borderId="24" xfId="43" applyNumberFormat="1" applyFont="1" applyFill="1" applyBorder="1" applyAlignment="1">
      <alignment/>
    </xf>
    <xf numFmtId="172" fontId="19" fillId="24" borderId="14" xfId="63" applyNumberFormat="1" applyFont="1" applyFill="1" applyBorder="1" applyProtection="1">
      <alignment/>
      <protection/>
    </xf>
    <xf numFmtId="0" fontId="19" fillId="24" borderId="22" xfId="63" applyFont="1" applyFill="1" applyBorder="1" applyAlignment="1" applyProtection="1">
      <alignment horizontal="left"/>
      <protection/>
    </xf>
    <xf numFmtId="0" fontId="19" fillId="24" borderId="14" xfId="43" applyNumberFormat="1" applyFont="1" applyFill="1" applyBorder="1" applyAlignment="1">
      <alignment/>
    </xf>
    <xf numFmtId="43" fontId="19" fillId="24" borderId="27" xfId="43" applyFont="1" applyFill="1" applyBorder="1" applyAlignment="1" applyProtection="1">
      <alignment/>
      <protection/>
    </xf>
    <xf numFmtId="0" fontId="19" fillId="24" borderId="13" xfId="63" applyFont="1" applyFill="1" applyBorder="1" applyAlignment="1" applyProtection="1">
      <alignment horizontal="center"/>
      <protection/>
    </xf>
    <xf numFmtId="1" fontId="19" fillId="24" borderId="29" xfId="63" applyNumberFormat="1" applyFont="1" applyFill="1" applyBorder="1" applyProtection="1">
      <alignment/>
      <protection/>
    </xf>
    <xf numFmtId="0" fontId="19" fillId="24" borderId="23" xfId="63" applyFont="1" applyFill="1" applyBorder="1" applyAlignment="1" applyProtection="1">
      <alignment horizontal="left"/>
      <protection/>
    </xf>
    <xf numFmtId="2" fontId="19" fillId="24" borderId="22" xfId="63" applyNumberFormat="1" applyFont="1" applyFill="1" applyBorder="1" applyProtection="1">
      <alignment/>
      <protection/>
    </xf>
    <xf numFmtId="0" fontId="19" fillId="24" borderId="14" xfId="63" applyNumberFormat="1" applyFont="1" applyFill="1" applyBorder="1">
      <alignment/>
      <protection/>
    </xf>
    <xf numFmtId="2" fontId="19" fillId="24" borderId="0" xfId="63" applyNumberFormat="1" applyFont="1" applyFill="1">
      <alignment/>
      <protection/>
    </xf>
    <xf numFmtId="0" fontId="19" fillId="24" borderId="14" xfId="63" applyFont="1" applyFill="1" applyBorder="1" applyAlignment="1" quotePrefix="1">
      <alignment horizontal="center"/>
      <protection/>
    </xf>
    <xf numFmtId="0" fontId="21" fillId="24" borderId="14" xfId="63" applyNumberFormat="1" applyFont="1" applyFill="1" applyBorder="1" applyAlignment="1" applyProtection="1">
      <alignment horizontal="left"/>
      <protection/>
    </xf>
    <xf numFmtId="0" fontId="24" fillId="24" borderId="14" xfId="63" applyNumberFormat="1" applyFont="1" applyFill="1" applyBorder="1">
      <alignment/>
      <protection/>
    </xf>
    <xf numFmtId="1" fontId="19" fillId="24" borderId="27" xfId="63" applyNumberFormat="1" applyFont="1" applyFill="1" applyBorder="1" applyAlignment="1" applyProtection="1" quotePrefix="1">
      <alignment horizontal="right"/>
      <protection/>
    </xf>
    <xf numFmtId="1" fontId="19" fillId="24" borderId="29" xfId="63" applyNumberFormat="1" applyFont="1" applyFill="1" applyBorder="1" applyAlignment="1" applyProtection="1" quotePrefix="1">
      <alignment horizontal="right"/>
      <protection/>
    </xf>
    <xf numFmtId="2" fontId="19" fillId="24" borderId="22" xfId="63" applyNumberFormat="1" applyFont="1" applyFill="1" applyBorder="1" applyAlignment="1" applyProtection="1" quotePrefix="1">
      <alignment horizontal="right"/>
      <protection/>
    </xf>
    <xf numFmtId="0" fontId="25" fillId="24" borderId="22" xfId="63" applyFont="1" applyFill="1" applyBorder="1" quotePrefix="1">
      <alignment/>
      <protection/>
    </xf>
    <xf numFmtId="2" fontId="19" fillId="24" borderId="14" xfId="63" applyNumberFormat="1" applyFont="1" applyFill="1" applyBorder="1" applyAlignment="1" applyProtection="1" quotePrefix="1">
      <alignment horizontal="right"/>
      <protection/>
    </xf>
    <xf numFmtId="1" fontId="19" fillId="24" borderId="14" xfId="63" applyNumberFormat="1" applyFont="1" applyFill="1" applyBorder="1" applyAlignment="1" applyProtection="1" quotePrefix="1">
      <alignment horizontal="right"/>
      <protection/>
    </xf>
    <xf numFmtId="43" fontId="19" fillId="24" borderId="29" xfId="43" applyFont="1" applyFill="1" applyBorder="1" applyAlignment="1" applyProtection="1" quotePrefix="1">
      <alignment horizontal="right"/>
      <protection/>
    </xf>
    <xf numFmtId="43" fontId="19" fillId="24" borderId="14" xfId="43" applyFont="1" applyFill="1" applyBorder="1" applyAlignment="1" applyProtection="1" quotePrefix="1">
      <alignment horizontal="right"/>
      <protection/>
    </xf>
    <xf numFmtId="2" fontId="19" fillId="24" borderId="14" xfId="63" applyNumberFormat="1" applyFont="1" applyFill="1" applyBorder="1" applyProtection="1">
      <alignment/>
      <protection/>
    </xf>
    <xf numFmtId="0" fontId="21" fillId="24" borderId="22" xfId="63" applyFont="1" applyFill="1" applyBorder="1" applyAlignment="1" quotePrefix="1">
      <alignment horizontal="center"/>
      <protection/>
    </xf>
    <xf numFmtId="0" fontId="19" fillId="24" borderId="20" xfId="63" applyNumberFormat="1" applyFont="1" applyFill="1" applyBorder="1">
      <alignment/>
      <protection/>
    </xf>
    <xf numFmtId="0" fontId="21" fillId="24" borderId="14" xfId="63" applyFont="1" applyFill="1" applyBorder="1" applyAlignment="1" applyProtection="1">
      <alignment horizontal="left"/>
      <protection/>
    </xf>
    <xf numFmtId="43" fontId="19" fillId="24" borderId="14" xfId="43" applyFont="1" applyFill="1" applyBorder="1" applyAlignment="1" applyProtection="1">
      <alignment/>
      <protection/>
    </xf>
    <xf numFmtId="0" fontId="19" fillId="24" borderId="14" xfId="63" applyFont="1" applyFill="1" applyBorder="1" applyAlignment="1" applyProtection="1" quotePrefix="1">
      <alignment horizontal="left"/>
      <protection/>
    </xf>
    <xf numFmtId="0" fontId="24" fillId="24" borderId="23" xfId="63" applyFont="1" applyFill="1" applyBorder="1" applyAlignment="1">
      <alignment horizontal="center"/>
      <protection/>
    </xf>
    <xf numFmtId="0" fontId="19" fillId="24" borderId="23" xfId="43" applyNumberFormat="1" applyFont="1" applyFill="1" applyBorder="1" applyAlignment="1">
      <alignment/>
    </xf>
    <xf numFmtId="1" fontId="19" fillId="0" borderId="27" xfId="63" applyNumberFormat="1" applyFont="1" applyFill="1" applyBorder="1" applyProtection="1">
      <alignment/>
      <protection/>
    </xf>
    <xf numFmtId="1" fontId="19" fillId="0" borderId="14" xfId="63" applyNumberFormat="1" applyFont="1" applyFill="1" applyBorder="1" applyProtection="1">
      <alignment/>
      <protection/>
    </xf>
    <xf numFmtId="0" fontId="19" fillId="24" borderId="8" xfId="63" applyFont="1" applyFill="1" applyBorder="1">
      <alignment/>
      <protection/>
    </xf>
    <xf numFmtId="0" fontId="19" fillId="24" borderId="8" xfId="63" applyNumberFormat="1" applyFont="1" applyFill="1" applyBorder="1">
      <alignment/>
      <protection/>
    </xf>
    <xf numFmtId="2" fontId="19" fillId="24" borderId="27" xfId="63" applyNumberFormat="1" applyFont="1" applyFill="1" applyBorder="1" applyProtection="1">
      <alignment/>
      <protection/>
    </xf>
    <xf numFmtId="173" fontId="19" fillId="24" borderId="22" xfId="63" applyNumberFormat="1" applyFont="1" applyFill="1" applyBorder="1" applyProtection="1">
      <alignment/>
      <protection/>
    </xf>
    <xf numFmtId="0" fontId="19" fillId="24" borderId="14" xfId="63" applyFont="1" applyFill="1" applyBorder="1" quotePrefix="1">
      <alignment/>
      <protection/>
    </xf>
    <xf numFmtId="1" fontId="19" fillId="24" borderId="0" xfId="63" applyNumberFormat="1" applyFont="1" applyFill="1" applyBorder="1" applyProtection="1">
      <alignment/>
      <protection/>
    </xf>
    <xf numFmtId="1" fontId="22" fillId="24" borderId="27" xfId="63" applyNumberFormat="1" applyFont="1" applyFill="1" applyBorder="1" applyProtection="1">
      <alignment/>
      <protection/>
    </xf>
    <xf numFmtId="1" fontId="19" fillId="24" borderId="27" xfId="63" applyNumberFormat="1" applyFont="1" applyFill="1" applyBorder="1" applyAlignment="1" applyProtection="1">
      <alignment horizontal="center"/>
      <protection/>
    </xf>
    <xf numFmtId="0" fontId="19" fillId="24" borderId="30" xfId="63" applyFont="1" applyFill="1" applyBorder="1">
      <alignment/>
      <protection/>
    </xf>
    <xf numFmtId="0" fontId="19" fillId="24" borderId="24" xfId="63" applyFont="1" applyFill="1" applyBorder="1" applyAlignment="1" applyProtection="1" quotePrefix="1">
      <alignment horizontal="left"/>
      <protection/>
    </xf>
    <xf numFmtId="0" fontId="19" fillId="24" borderId="31" xfId="63" applyFont="1" applyFill="1" applyBorder="1">
      <alignment/>
      <protection/>
    </xf>
    <xf numFmtId="0" fontId="19" fillId="24" borderId="24" xfId="63" applyFont="1" applyFill="1" applyBorder="1">
      <alignment/>
      <protection/>
    </xf>
    <xf numFmtId="0" fontId="19" fillId="24" borderId="15" xfId="63" applyFont="1" applyFill="1" applyBorder="1">
      <alignment/>
      <protection/>
    </xf>
    <xf numFmtId="0" fontId="19" fillId="24" borderId="23" xfId="63" applyNumberFormat="1" applyFont="1" applyFill="1" applyBorder="1">
      <alignment/>
      <protection/>
    </xf>
    <xf numFmtId="0" fontId="26" fillId="24" borderId="26" xfId="63" applyFont="1" applyFill="1" applyBorder="1" applyAlignment="1">
      <alignment horizontal="left"/>
      <protection/>
    </xf>
    <xf numFmtId="0" fontId="19" fillId="24" borderId="16" xfId="63" applyFont="1" applyFill="1" applyBorder="1" applyAlignment="1" applyProtection="1">
      <alignment horizontal="left"/>
      <protection/>
    </xf>
    <xf numFmtId="0" fontId="19" fillId="24" borderId="16" xfId="63" applyFont="1" applyFill="1" applyBorder="1">
      <alignment/>
      <protection/>
    </xf>
    <xf numFmtId="2" fontId="19" fillId="24" borderId="16" xfId="63" applyNumberFormat="1" applyFont="1" applyFill="1" applyBorder="1">
      <alignment/>
      <protection/>
    </xf>
    <xf numFmtId="0" fontId="19" fillId="24" borderId="16" xfId="63" applyNumberFormat="1" applyFont="1" applyFill="1" applyBorder="1">
      <alignment/>
      <protection/>
    </xf>
    <xf numFmtId="0" fontId="27" fillId="24" borderId="13" xfId="63" applyFont="1" applyFill="1" applyBorder="1" applyAlignment="1" quotePrefix="1">
      <alignment horizontal="left"/>
      <protection/>
    </xf>
    <xf numFmtId="0" fontId="27" fillId="24" borderId="0" xfId="63" applyFont="1" applyFill="1" applyBorder="1" applyAlignment="1" applyProtection="1" quotePrefix="1">
      <alignment horizontal="left"/>
      <protection/>
    </xf>
    <xf numFmtId="0" fontId="19" fillId="24" borderId="0" xfId="63" applyNumberFormat="1" applyFont="1" applyFill="1" applyBorder="1">
      <alignment/>
      <protection/>
    </xf>
    <xf numFmtId="0" fontId="27" fillId="0" borderId="0" xfId="63" applyFont="1" applyFill="1" applyBorder="1" applyAlignment="1" applyProtection="1">
      <alignment horizontal="left"/>
      <protection/>
    </xf>
    <xf numFmtId="0" fontId="27" fillId="24" borderId="0" xfId="63" applyFont="1" applyFill="1" applyBorder="1" applyAlignment="1" applyProtection="1">
      <alignment horizontal="left"/>
      <protection/>
    </xf>
    <xf numFmtId="0" fontId="27" fillId="24" borderId="0" xfId="63" applyFont="1" applyFill="1" applyBorder="1" applyAlignment="1" applyProtection="1">
      <alignment horizontal="left"/>
      <protection/>
    </xf>
    <xf numFmtId="0" fontId="19" fillId="24" borderId="0" xfId="63" applyFont="1" applyFill="1" applyBorder="1">
      <alignment/>
      <protection/>
    </xf>
    <xf numFmtId="0" fontId="19" fillId="24" borderId="0" xfId="63" applyNumberFormat="1" applyFont="1" applyFill="1" applyBorder="1">
      <alignment/>
      <protection/>
    </xf>
    <xf numFmtId="0" fontId="19" fillId="24" borderId="14" xfId="63" applyNumberFormat="1" applyFont="1" applyFill="1" applyBorder="1">
      <alignment/>
      <protection/>
    </xf>
    <xf numFmtId="0" fontId="27" fillId="24" borderId="0" xfId="63" applyFont="1" applyFill="1" applyBorder="1" applyAlignment="1" applyProtection="1" quotePrefix="1">
      <alignment horizontal="left"/>
      <protection/>
    </xf>
    <xf numFmtId="0" fontId="27" fillId="24" borderId="26" xfId="63" applyFont="1" applyFill="1" applyBorder="1" applyAlignment="1" applyProtection="1">
      <alignment horizontal="center"/>
      <protection/>
    </xf>
    <xf numFmtId="0" fontId="27" fillId="24" borderId="19" xfId="63" applyFont="1" applyFill="1" applyBorder="1" applyAlignment="1">
      <alignment horizontal="center"/>
      <protection/>
    </xf>
    <xf numFmtId="0" fontId="27" fillId="24" borderId="30" xfId="63" applyFont="1" applyFill="1" applyBorder="1" applyAlignment="1" applyProtection="1">
      <alignment horizontal="center"/>
      <protection/>
    </xf>
    <xf numFmtId="0" fontId="27" fillId="24" borderId="15" xfId="63" applyFont="1" applyFill="1" applyBorder="1" applyAlignment="1">
      <alignment horizontal="center"/>
      <protection/>
    </xf>
    <xf numFmtId="0" fontId="27" fillId="24" borderId="24" xfId="63" applyFont="1" applyFill="1" applyBorder="1" applyAlignment="1">
      <alignment horizontal="center"/>
      <protection/>
    </xf>
    <xf numFmtId="0" fontId="27" fillId="24" borderId="23" xfId="63" applyFont="1" applyFill="1" applyBorder="1" applyAlignment="1">
      <alignment horizontal="center"/>
      <protection/>
    </xf>
    <xf numFmtId="0" fontId="27" fillId="24" borderId="22" xfId="63" applyFont="1" applyFill="1" applyBorder="1" applyAlignment="1" applyProtection="1">
      <alignment horizontal="left"/>
      <protection/>
    </xf>
    <xf numFmtId="0" fontId="27" fillId="24" borderId="22" xfId="63" applyFont="1" applyFill="1" applyBorder="1" applyAlignment="1">
      <alignment horizontal="center"/>
      <protection/>
    </xf>
    <xf numFmtId="0" fontId="27" fillId="24" borderId="23" xfId="63" applyFont="1" applyFill="1" applyBorder="1" applyAlignment="1" applyProtection="1">
      <alignment horizontal="left"/>
      <protection/>
    </xf>
    <xf numFmtId="0" fontId="27" fillId="24" borderId="15" xfId="63" applyFont="1" applyFill="1" applyBorder="1" applyAlignment="1" applyProtection="1">
      <alignment horizontal="left"/>
      <protection/>
    </xf>
    <xf numFmtId="0" fontId="27" fillId="24" borderId="21" xfId="63" applyFont="1" applyFill="1" applyBorder="1" applyAlignment="1" applyProtection="1">
      <alignment horizontal="left"/>
      <protection/>
    </xf>
    <xf numFmtId="0" fontId="27" fillId="24" borderId="4" xfId="63" applyFont="1" applyFill="1" applyBorder="1" applyAlignment="1" applyProtection="1">
      <alignment horizontal="left"/>
      <protection/>
    </xf>
    <xf numFmtId="10" fontId="27" fillId="24" borderId="4" xfId="63" applyNumberFormat="1" applyFont="1" applyFill="1" applyBorder="1" applyAlignment="1">
      <alignment horizontal="center"/>
      <protection/>
    </xf>
    <xf numFmtId="0" fontId="27" fillId="24" borderId="4" xfId="63" applyFont="1" applyFill="1" applyBorder="1" applyAlignment="1">
      <alignment horizontal="center"/>
      <protection/>
    </xf>
    <xf numFmtId="0" fontId="27" fillId="24" borderId="4" xfId="63" applyNumberFormat="1" applyFont="1" applyFill="1" applyBorder="1" applyAlignment="1">
      <alignment horizontal="center"/>
      <protection/>
    </xf>
    <xf numFmtId="0" fontId="27" fillId="24" borderId="18" xfId="63" applyNumberFormat="1" applyFont="1" applyFill="1" applyBorder="1" applyAlignment="1">
      <alignment horizontal="center"/>
      <protection/>
    </xf>
    <xf numFmtId="0" fontId="19" fillId="24" borderId="0" xfId="63" applyFont="1" applyFill="1" applyBorder="1" applyAlignment="1">
      <alignment horizontal="center"/>
      <protection/>
    </xf>
    <xf numFmtId="0" fontId="27" fillId="0" borderId="13" xfId="63" applyFont="1" applyFill="1" applyBorder="1" applyAlignment="1" applyProtection="1">
      <alignment horizontal="left"/>
      <protection/>
    </xf>
    <xf numFmtId="0" fontId="28" fillId="24" borderId="0" xfId="63" applyFont="1" applyFill="1" applyBorder="1" applyAlignment="1" applyProtection="1">
      <alignment horizontal="left"/>
      <protection/>
    </xf>
    <xf numFmtId="0" fontId="25" fillId="24" borderId="0" xfId="63" applyFont="1" applyFill="1" applyBorder="1" applyAlignment="1">
      <alignment horizontal="center"/>
      <protection/>
    </xf>
    <xf numFmtId="0" fontId="25" fillId="24" borderId="0" xfId="63" applyNumberFormat="1" applyFont="1" applyFill="1" applyBorder="1" applyAlignment="1">
      <alignment horizontal="center"/>
      <protection/>
    </xf>
    <xf numFmtId="0" fontId="25" fillId="24" borderId="14" xfId="63" applyNumberFormat="1" applyFont="1" applyFill="1" applyBorder="1" applyAlignment="1">
      <alignment horizontal="center"/>
      <protection/>
    </xf>
    <xf numFmtId="0" fontId="25" fillId="24" borderId="0" xfId="63" applyFont="1" applyFill="1" applyBorder="1">
      <alignment/>
      <protection/>
    </xf>
    <xf numFmtId="0" fontId="25" fillId="24" borderId="13" xfId="63" applyFont="1" applyFill="1" applyBorder="1" applyAlignment="1">
      <alignment horizontal="left"/>
      <protection/>
    </xf>
    <xf numFmtId="0" fontId="25" fillId="24" borderId="30" xfId="63" applyFont="1" applyFill="1" applyBorder="1" applyAlignment="1">
      <alignment horizontal="left"/>
      <protection/>
    </xf>
    <xf numFmtId="0" fontId="19" fillId="24" borderId="15" xfId="63" applyFont="1" applyFill="1" applyBorder="1" applyAlignment="1" applyProtection="1">
      <alignment horizontal="left"/>
      <protection/>
    </xf>
    <xf numFmtId="0" fontId="19" fillId="24" borderId="15" xfId="63" applyFont="1" applyFill="1" applyBorder="1" applyAlignment="1">
      <alignment horizontal="center"/>
      <protection/>
    </xf>
    <xf numFmtId="0" fontId="25" fillId="24" borderId="15" xfId="63" applyFont="1" applyFill="1" applyBorder="1" applyAlignment="1">
      <alignment horizontal="center"/>
      <protection/>
    </xf>
    <xf numFmtId="15" fontId="19" fillId="24" borderId="32" xfId="63" applyNumberFormat="1" applyFont="1" applyFill="1" applyBorder="1" applyAlignment="1">
      <alignment horizontal="left"/>
      <protection/>
    </xf>
    <xf numFmtId="0" fontId="19" fillId="24" borderId="32" xfId="63" applyFont="1" applyFill="1" applyBorder="1">
      <alignment/>
      <protection/>
    </xf>
    <xf numFmtId="0" fontId="21" fillId="24" borderId="32" xfId="63" applyFont="1" applyFill="1" applyBorder="1" applyAlignment="1">
      <alignment horizontal="center"/>
      <protection/>
    </xf>
    <xf numFmtId="0" fontId="21" fillId="24" borderId="32" xfId="63" applyNumberFormat="1" applyFont="1" applyFill="1" applyBorder="1" applyAlignment="1">
      <alignment horizontal="center"/>
      <protection/>
    </xf>
    <xf numFmtId="0" fontId="21" fillId="24" borderId="33" xfId="63" applyNumberFormat="1" applyFont="1" applyFill="1" applyBorder="1" applyAlignment="1">
      <alignment horizontal="center"/>
      <protection/>
    </xf>
    <xf numFmtId="0" fontId="19" fillId="24" borderId="0" xfId="63" applyNumberFormat="1" applyFont="1" applyFill="1">
      <alignment/>
      <protection/>
    </xf>
    <xf numFmtId="1" fontId="19" fillId="24" borderId="14" xfId="43" applyNumberFormat="1" applyFont="1" applyFill="1" applyBorder="1" applyAlignment="1" applyProtection="1">
      <alignment/>
      <protection/>
    </xf>
    <xf numFmtId="0" fontId="27" fillId="24" borderId="30" xfId="63" applyNumberFormat="1" applyFont="1" applyFill="1" applyBorder="1" applyAlignment="1">
      <alignment horizontal="center"/>
      <protection/>
    </xf>
    <xf numFmtId="0" fontId="27" fillId="24" borderId="24" xfId="63" applyNumberFormat="1" applyFont="1" applyFill="1" applyBorder="1" applyAlignment="1">
      <alignment horizontal="center"/>
      <protection/>
    </xf>
    <xf numFmtId="10" fontId="27" fillId="24" borderId="0" xfId="63" applyNumberFormat="1" applyFont="1" applyFill="1" applyBorder="1" applyAlignment="1">
      <alignment horizontal="center"/>
      <protection/>
    </xf>
    <xf numFmtId="10" fontId="27" fillId="24" borderId="14" xfId="63" applyNumberFormat="1" applyFont="1" applyFill="1" applyBorder="1" applyAlignment="1">
      <alignment horizontal="center"/>
      <protection/>
    </xf>
    <xf numFmtId="0" fontId="27" fillId="24" borderId="13" xfId="63" applyFont="1" applyFill="1" applyBorder="1" applyAlignment="1">
      <alignment horizontal="center"/>
      <protection/>
    </xf>
    <xf numFmtId="0" fontId="27" fillId="24" borderId="20" xfId="63" applyFont="1" applyFill="1" applyBorder="1" applyAlignment="1" applyProtection="1" quotePrefix="1">
      <alignment horizontal="center"/>
      <protection/>
    </xf>
    <xf numFmtId="0" fontId="27" fillId="24" borderId="30" xfId="63" applyFont="1" applyFill="1" applyBorder="1" applyAlignment="1" applyProtection="1">
      <alignment horizontal="center"/>
      <protection/>
    </xf>
    <xf numFmtId="0" fontId="27" fillId="24" borderId="15" xfId="63" applyFont="1" applyFill="1" applyBorder="1" applyAlignment="1" applyProtection="1">
      <alignment horizontal="center"/>
      <protection/>
    </xf>
    <xf numFmtId="0" fontId="27" fillId="24" borderId="24" xfId="63" applyFont="1" applyFill="1" applyBorder="1" applyAlignment="1" applyProtection="1">
      <alignment horizontal="center"/>
      <protection/>
    </xf>
    <xf numFmtId="0" fontId="19" fillId="24" borderId="26" xfId="63" applyFont="1" applyFill="1" applyBorder="1" applyAlignment="1" applyProtection="1">
      <alignment horizontal="center" vertical="center"/>
      <protection/>
    </xf>
    <xf numFmtId="0" fontId="19" fillId="24" borderId="20" xfId="63" applyFont="1" applyFill="1" applyBorder="1" applyAlignment="1" applyProtection="1">
      <alignment horizontal="center" vertical="center"/>
      <protection/>
    </xf>
    <xf numFmtId="0" fontId="19" fillId="24" borderId="13" xfId="63" applyFont="1" applyFill="1" applyBorder="1" applyAlignment="1" applyProtection="1">
      <alignment horizontal="center" vertical="center"/>
      <protection/>
    </xf>
    <xf numFmtId="0" fontId="19" fillId="24" borderId="14" xfId="63" applyFont="1" applyFill="1" applyBorder="1" applyAlignment="1" applyProtection="1">
      <alignment horizontal="center" vertical="center"/>
      <protection/>
    </xf>
    <xf numFmtId="0" fontId="19" fillId="24" borderId="24" xfId="63" applyFont="1" applyFill="1" applyBorder="1" applyAlignment="1" applyProtection="1">
      <alignment horizontal="center" vertical="center"/>
      <protection/>
    </xf>
    <xf numFmtId="0" fontId="19" fillId="24" borderId="34" xfId="63" applyFont="1" applyFill="1" applyBorder="1" applyAlignment="1" applyProtection="1">
      <alignment horizontal="center"/>
      <protection/>
    </xf>
    <xf numFmtId="0" fontId="19" fillId="24" borderId="18" xfId="63" applyFont="1" applyFill="1" applyBorder="1" applyAlignment="1" applyProtection="1">
      <alignment horizontal="center"/>
      <protection/>
    </xf>
    <xf numFmtId="0" fontId="19" fillId="24" borderId="21" xfId="63" applyFont="1" applyFill="1" applyBorder="1" applyAlignment="1" applyProtection="1">
      <alignment horizontal="center"/>
      <protection/>
    </xf>
    <xf numFmtId="0" fontId="18" fillId="24" borderId="26" xfId="63" applyFont="1" applyFill="1" applyBorder="1" applyAlignment="1" applyProtection="1">
      <alignment horizontal="center"/>
      <protection/>
    </xf>
    <xf numFmtId="0" fontId="18" fillId="24" borderId="16" xfId="63" applyFont="1" applyFill="1" applyBorder="1" applyAlignment="1" applyProtection="1">
      <alignment horizontal="center"/>
      <protection/>
    </xf>
    <xf numFmtId="0" fontId="18" fillId="24" borderId="20" xfId="63" applyFont="1" applyFill="1" applyBorder="1" applyAlignment="1" applyProtection="1">
      <alignment horizontal="center"/>
      <protection/>
    </xf>
    <xf numFmtId="0" fontId="20" fillId="24" borderId="13" xfId="63" applyFont="1" applyFill="1" applyBorder="1" applyAlignment="1" applyProtection="1">
      <alignment horizontal="center"/>
      <protection/>
    </xf>
    <xf numFmtId="0" fontId="20" fillId="24" borderId="0" xfId="63" applyFont="1" applyFill="1" applyBorder="1" applyAlignment="1" applyProtection="1">
      <alignment horizontal="center"/>
      <protection/>
    </xf>
    <xf numFmtId="0" fontId="20" fillId="24" borderId="14" xfId="63" applyFont="1" applyFill="1" applyBorder="1" applyAlignment="1" applyProtection="1">
      <alignment horizontal="center"/>
      <protection/>
    </xf>
    <xf numFmtId="0" fontId="21" fillId="24" borderId="13" xfId="63" applyFont="1" applyFill="1" applyBorder="1" applyAlignment="1" applyProtection="1">
      <alignment horizontal="center"/>
      <protection/>
    </xf>
    <xf numFmtId="0" fontId="21" fillId="24" borderId="0" xfId="63" applyFont="1" applyFill="1" applyBorder="1" applyAlignment="1" applyProtection="1">
      <alignment horizontal="center"/>
      <protection/>
    </xf>
    <xf numFmtId="0" fontId="21" fillId="24" borderId="0" xfId="63" applyFont="1" applyFill="1" applyBorder="1" applyAlignment="1">
      <alignment horizontal="center"/>
      <protection/>
    </xf>
    <xf numFmtId="0" fontId="21" fillId="24" borderId="14" xfId="63" applyFont="1" applyFill="1" applyBorder="1" applyAlignment="1">
      <alignment horizontal="center"/>
      <protection/>
    </xf>
    <xf numFmtId="9" fontId="27" fillId="24" borderId="16" xfId="63" applyNumberFormat="1" applyFont="1" applyFill="1" applyBorder="1" applyAlignment="1">
      <alignment horizontal="center"/>
      <protection/>
    </xf>
    <xf numFmtId="9" fontId="27" fillId="24" borderId="20" xfId="63" applyNumberFormat="1" applyFont="1" applyFill="1" applyBorder="1" applyAlignment="1">
      <alignment horizontal="center"/>
      <protection/>
    </xf>
    <xf numFmtId="0" fontId="27" fillId="24" borderId="26" xfId="63" applyFont="1" applyFill="1" applyBorder="1" applyAlignment="1">
      <alignment horizontal="center"/>
      <protection/>
    </xf>
    <xf numFmtId="0" fontId="27" fillId="24" borderId="16" xfId="63" applyFont="1" applyFill="1" applyBorder="1" applyAlignment="1">
      <alignment horizontal="center"/>
      <protection/>
    </xf>
    <xf numFmtId="0" fontId="27" fillId="24" borderId="20" xfId="63" applyFont="1" applyFill="1" applyBorder="1" applyAlignment="1">
      <alignment horizontal="center"/>
      <protection/>
    </xf>
    <xf numFmtId="0" fontId="27" fillId="24" borderId="26" xfId="63" applyNumberFormat="1" applyFont="1" applyFill="1" applyBorder="1" applyAlignment="1">
      <alignment horizontal="center"/>
      <protection/>
    </xf>
    <xf numFmtId="0" fontId="27" fillId="24" borderId="20" xfId="63" applyNumberFormat="1" applyFont="1" applyFill="1" applyBorder="1" applyAlignment="1">
      <alignment horizontal="center"/>
      <protection/>
    </xf>
    <xf numFmtId="0" fontId="19" fillId="24" borderId="15" xfId="63" applyFont="1" applyFill="1" applyBorder="1" applyAlignment="1" applyProtection="1">
      <alignment horizontal="center"/>
      <protection/>
    </xf>
    <xf numFmtId="0" fontId="19" fillId="24" borderId="15" xfId="63" applyNumberFormat="1" applyFont="1" applyFill="1" applyBorder="1" applyAlignment="1" applyProtection="1">
      <alignment horizontal="center"/>
      <protection/>
    </xf>
    <xf numFmtId="0" fontId="19" fillId="24" borderId="24" xfId="63" applyNumberFormat="1" applyFont="1" applyFill="1" applyBorder="1" applyAlignment="1" applyProtection="1">
      <alignment horizontal="center"/>
      <protection/>
    </xf>
    <xf numFmtId="0" fontId="27" fillId="24" borderId="26" xfId="63" applyFont="1" applyFill="1" applyBorder="1" applyAlignment="1" applyProtection="1" quotePrefix="1">
      <alignment horizontal="center"/>
      <protection/>
    </xf>
    <xf numFmtId="0" fontId="27" fillId="24" borderId="16" xfId="63" applyFont="1" applyFill="1" applyBorder="1" applyAlignment="1" applyProtection="1" quotePrefix="1">
      <alignment horizontal="center"/>
      <protection/>
    </xf>
    <xf numFmtId="0" fontId="27" fillId="24" borderId="14" xfId="63" applyFont="1" applyFill="1" applyBorder="1" applyAlignment="1">
      <alignment horizontal="center"/>
      <protection/>
    </xf>
    <xf numFmtId="0" fontId="27" fillId="24" borderId="22" xfId="63" applyNumberFormat="1" applyFont="1" applyFill="1" applyBorder="1" applyAlignment="1">
      <alignment horizontal="center"/>
      <protection/>
    </xf>
    <xf numFmtId="9" fontId="27" fillId="24" borderId="0" xfId="63" applyNumberFormat="1" applyFont="1" applyFill="1" applyBorder="1" applyAlignment="1">
      <alignment horizontal="center"/>
      <protection/>
    </xf>
    <xf numFmtId="9" fontId="27" fillId="24" borderId="14" xfId="63" applyNumberFormat="1" applyFont="1" applyFill="1" applyBorder="1" applyAlignment="1">
      <alignment horizontal="center"/>
      <protection/>
    </xf>
    <xf numFmtId="10" fontId="27" fillId="24" borderId="13" xfId="63" applyNumberFormat="1" applyFont="1" applyFill="1" applyBorder="1" applyAlignment="1">
      <alignment horizontal="center"/>
      <protection/>
    </xf>
    <xf numFmtId="0" fontId="25" fillId="24" borderId="15" xfId="63" applyFont="1" applyFill="1" applyBorder="1" applyAlignment="1">
      <alignment horizontal="center"/>
      <protection/>
    </xf>
    <xf numFmtId="0" fontId="25" fillId="24" borderId="24" xfId="63" applyFont="1" applyFill="1" applyBorder="1" applyAlignment="1">
      <alignment horizontal="center"/>
      <protection/>
    </xf>
    <xf numFmtId="0" fontId="21" fillId="24" borderId="32" xfId="63" applyFont="1" applyFill="1" applyBorder="1" applyAlignment="1">
      <alignment horizontal="center"/>
      <protection/>
    </xf>
    <xf numFmtId="10" fontId="27" fillId="24" borderId="15" xfId="63" applyNumberFormat="1" applyFont="1" applyFill="1" applyBorder="1" applyAlignment="1">
      <alignment horizontal="center"/>
      <protection/>
    </xf>
    <xf numFmtId="10" fontId="27" fillId="24" borderId="24" xfId="63" applyNumberFormat="1" applyFont="1" applyFill="1" applyBorder="1" applyAlignment="1">
      <alignment horizontal="center"/>
      <protection/>
    </xf>
    <xf numFmtId="0" fontId="27" fillId="24" borderId="30" xfId="63" applyFont="1" applyFill="1" applyBorder="1" applyAlignment="1">
      <alignment horizontal="center"/>
      <protection/>
    </xf>
    <xf numFmtId="0" fontId="27" fillId="24" borderId="15" xfId="63" applyFont="1" applyFill="1" applyBorder="1" applyAlignment="1">
      <alignment horizontal="center"/>
      <protection/>
    </xf>
    <xf numFmtId="0" fontId="27" fillId="24" borderId="24" xfId="63" applyFont="1" applyFill="1" applyBorder="1" applyAlignment="1">
      <alignment horizontal="center"/>
      <protection/>
    </xf>
    <xf numFmtId="0" fontId="27" fillId="24" borderId="23" xfId="63" applyNumberFormat="1" applyFont="1" applyFill="1" applyBorder="1" applyAlignment="1">
      <alignment horizontal="center"/>
      <protection/>
    </xf>
    <xf numFmtId="0" fontId="19" fillId="24" borderId="0" xfId="63" applyFont="1" applyFill="1" applyBorder="1" applyAlignment="1">
      <alignment horizontal="center"/>
      <protection/>
    </xf>
    <xf numFmtId="0" fontId="19" fillId="24" borderId="14" xfId="63" applyFont="1" applyFill="1" applyBorder="1" applyAlignment="1">
      <alignment horizontal="center"/>
      <protection/>
    </xf>
    <xf numFmtId="0" fontId="25" fillId="24" borderId="0" xfId="63" applyFont="1" applyFill="1" applyBorder="1" applyAlignment="1">
      <alignment horizontal="center"/>
      <protection/>
    </xf>
    <xf numFmtId="0" fontId="25" fillId="24" borderId="14" xfId="63" applyFont="1" applyFill="1" applyBorder="1" applyAlignment="1">
      <alignment horizont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ulation" xfId="41"/>
    <cellStyle name="Check Cell" xfId="42"/>
    <cellStyle name="Comma" xfId="43"/>
    <cellStyle name="Comma [0]" xfId="44"/>
    <cellStyle name="Copied" xfId="45"/>
    <cellStyle name="Currency" xfId="46"/>
    <cellStyle name="Currency [0]" xfId="47"/>
    <cellStyle name="Entered" xfId="48"/>
    <cellStyle name="Explanatory Text" xfId="49"/>
    <cellStyle name="Good" xfId="50"/>
    <cellStyle name="Grey" xfId="51"/>
    <cellStyle name="Header1" xfId="52"/>
    <cellStyle name="Header2" xfId="53"/>
    <cellStyle name="Heading 1" xfId="54"/>
    <cellStyle name="Heading 2" xfId="55"/>
    <cellStyle name="Heading 3" xfId="56"/>
    <cellStyle name="Heading 4" xfId="57"/>
    <cellStyle name="Input" xfId="58"/>
    <cellStyle name="Input [yellow]" xfId="59"/>
    <cellStyle name="Linked Cell" xfId="60"/>
    <cellStyle name="Neutral" xfId="61"/>
    <cellStyle name="Normal - Style1" xfId="62"/>
    <cellStyle name="Normal_Format of audited results" xfId="63"/>
    <cellStyle name="Note" xfId="64"/>
    <cellStyle name="Output" xfId="65"/>
    <cellStyle name="Percent" xfId="66"/>
    <cellStyle name="Percent [2]" xfId="67"/>
    <cellStyle name="RevList" xfId="68"/>
    <cellStyle name="Subtotal" xfId="69"/>
    <cellStyle name="Title" xfId="70"/>
    <cellStyle name="Total" xfId="71"/>
    <cellStyle name="Warning Text" xfId="72"/>
    <cellStyle name="標準_経理報告帳票（共通）"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AiEC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aji.SCLDOM\Local%20Settings\Temporary%20Internet%20Files\OLK65B\statements%20for%20print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OPESTIM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base"/>
      <sheetName val="Ind"/>
      <sheetName val="Ind%"/>
      <sheetName val="Mop"/>
      <sheetName val="Mop%"/>
      <sheetName val="Mcy"/>
      <sheetName val="Mcy%"/>
      <sheetName val="BB"/>
      <sheetName val="BB%"/>
      <sheetName val="Sco"/>
      <sheetName val="Sco%"/>
      <sheetName val="Sctt"/>
      <sheetName val="Sctt%"/>
      <sheetName val="Man"/>
      <sheetName val="Man %"/>
      <sheetName val="3in1Mop"/>
      <sheetName val="3in1Mcy"/>
      <sheetName val="3in1Sctt"/>
      <sheetName val="6in1"/>
      <sheetName val="ECMmop"/>
      <sheetName val="ECMmcy"/>
      <sheetName val="ECMStp"/>
      <sheetName val="ECMSct"/>
      <sheetName val="ECMSctt"/>
      <sheetName val="ECMms%"/>
    </sheetNames>
    <sheetDataSet>
      <sheetData sheetId="0">
        <row r="2">
          <cell r="K2" t="str">
            <v> SALES RESULTS 1996-97</v>
          </cell>
          <cell r="Y2" t="str">
            <v> SALES RESULTS 1997-98</v>
          </cell>
        </row>
        <row r="3">
          <cell r="F3">
            <v>36271.762293287036</v>
          </cell>
          <cell r="K3" t="str">
            <v>LAST YEAR</v>
          </cell>
          <cell r="Y3" t="str">
            <v>THIS YEAR</v>
          </cell>
        </row>
        <row r="5">
          <cell r="F5" t="str">
            <v>BRAND</v>
          </cell>
          <cell r="G5" t="str">
            <v>APR'97</v>
          </cell>
          <cell r="H5" t="str">
            <v>MAY</v>
          </cell>
          <cell r="I5" t="str">
            <v>JUN</v>
          </cell>
          <cell r="J5" t="str">
            <v>JUL</v>
          </cell>
          <cell r="K5" t="str">
            <v>AUG</v>
          </cell>
          <cell r="L5" t="str">
            <v>SEP</v>
          </cell>
          <cell r="M5" t="str">
            <v>OCT</v>
          </cell>
          <cell r="N5" t="str">
            <v>NOV</v>
          </cell>
          <cell r="O5" t="str">
            <v>DEC</v>
          </cell>
          <cell r="P5" t="str">
            <v>JAN</v>
          </cell>
          <cell r="Q5" t="str">
            <v>FEB</v>
          </cell>
          <cell r="R5" t="str">
            <v>MAR</v>
          </cell>
          <cell r="T5" t="str">
            <v>APR'98</v>
          </cell>
          <cell r="U5" t="str">
            <v>MAY</v>
          </cell>
          <cell r="V5" t="str">
            <v>JUN</v>
          </cell>
          <cell r="W5" t="str">
            <v>JUL</v>
          </cell>
          <cell r="X5" t="str">
            <v>AUG</v>
          </cell>
          <cell r="Y5" t="str">
            <v>SEP</v>
          </cell>
          <cell r="Z5" t="str">
            <v>OCT</v>
          </cell>
          <cell r="AA5" t="str">
            <v>NOV</v>
          </cell>
          <cell r="AB5" t="str">
            <v>DEC</v>
          </cell>
        </row>
        <row r="7">
          <cell r="F7" t="str">
            <v>TVS</v>
          </cell>
          <cell r="G7">
            <v>19121</v>
          </cell>
          <cell r="H7">
            <v>26031</v>
          </cell>
          <cell r="I7">
            <v>26317</v>
          </cell>
          <cell r="J7">
            <v>26291</v>
          </cell>
          <cell r="K7">
            <v>25050</v>
          </cell>
          <cell r="L7">
            <v>24879</v>
          </cell>
          <cell r="M7">
            <v>22679</v>
          </cell>
          <cell r="N7">
            <v>23378</v>
          </cell>
          <cell r="O7">
            <v>22033</v>
          </cell>
          <cell r="P7">
            <v>24052</v>
          </cell>
          <cell r="Q7">
            <v>26068</v>
          </cell>
          <cell r="R7">
            <v>26879</v>
          </cell>
          <cell r="T7">
            <v>24137</v>
          </cell>
          <cell r="U7">
            <v>24396</v>
          </cell>
          <cell r="V7">
            <v>28870</v>
          </cell>
          <cell r="W7">
            <v>29863</v>
          </cell>
          <cell r="X7">
            <v>28461</v>
          </cell>
          <cell r="Y7">
            <v>29450</v>
          </cell>
          <cell r="Z7">
            <v>27555</v>
          </cell>
          <cell r="AA7">
            <v>25845</v>
          </cell>
          <cell r="AB7">
            <v>25190</v>
          </cell>
        </row>
        <row r="8">
          <cell r="F8" t="str">
            <v>KINETIC</v>
          </cell>
          <cell r="G8">
            <v>6993</v>
          </cell>
          <cell r="H8">
            <v>9320</v>
          </cell>
          <cell r="I8">
            <v>10669</v>
          </cell>
          <cell r="J8">
            <v>10884</v>
          </cell>
          <cell r="K8">
            <v>11990</v>
          </cell>
          <cell r="L8">
            <v>14967</v>
          </cell>
          <cell r="M8">
            <v>11235</v>
          </cell>
          <cell r="N8">
            <v>11541</v>
          </cell>
          <cell r="O8">
            <v>9800</v>
          </cell>
          <cell r="P8">
            <v>11263</v>
          </cell>
          <cell r="Q8">
            <v>8572</v>
          </cell>
          <cell r="R8">
            <v>9574</v>
          </cell>
          <cell r="T8">
            <v>5425</v>
          </cell>
          <cell r="U8">
            <v>9146</v>
          </cell>
          <cell r="V8">
            <v>10493</v>
          </cell>
          <cell r="W8">
            <v>11751</v>
          </cell>
          <cell r="X8">
            <v>12053</v>
          </cell>
          <cell r="Y8">
            <v>14226</v>
          </cell>
          <cell r="Z8">
            <v>9232</v>
          </cell>
          <cell r="AA8">
            <v>10106</v>
          </cell>
          <cell r="AB8">
            <v>8950</v>
          </cell>
        </row>
        <row r="9">
          <cell r="F9" t="str">
            <v>HERO MAJ</v>
          </cell>
          <cell r="G9">
            <v>2700</v>
          </cell>
          <cell r="H9">
            <v>2588</v>
          </cell>
          <cell r="I9">
            <v>2281</v>
          </cell>
          <cell r="J9">
            <v>3200</v>
          </cell>
          <cell r="K9">
            <v>3000</v>
          </cell>
          <cell r="L9">
            <v>3200</v>
          </cell>
          <cell r="M9">
            <v>3300</v>
          </cell>
          <cell r="N9">
            <v>3006</v>
          </cell>
          <cell r="O9">
            <v>3765</v>
          </cell>
          <cell r="P9">
            <v>4232</v>
          </cell>
          <cell r="Q9">
            <v>4135</v>
          </cell>
          <cell r="R9">
            <v>3656</v>
          </cell>
          <cell r="T9">
            <v>3656</v>
          </cell>
          <cell r="U9">
            <v>3350</v>
          </cell>
          <cell r="V9">
            <v>2630</v>
          </cell>
          <cell r="W9">
            <v>2715</v>
          </cell>
          <cell r="X9">
            <v>3092</v>
          </cell>
          <cell r="Y9">
            <v>2900</v>
          </cell>
          <cell r="Z9">
            <v>2340</v>
          </cell>
          <cell r="AA9">
            <v>2399</v>
          </cell>
          <cell r="AB9">
            <v>2875</v>
          </cell>
        </row>
        <row r="10">
          <cell r="F10" t="str">
            <v>HERO PUCH</v>
          </cell>
          <cell r="G10">
            <v>4561</v>
          </cell>
          <cell r="H10">
            <v>6178</v>
          </cell>
          <cell r="I10">
            <v>10490</v>
          </cell>
          <cell r="J10">
            <v>6300</v>
          </cell>
          <cell r="K10">
            <v>5593</v>
          </cell>
          <cell r="L10">
            <v>8258</v>
          </cell>
          <cell r="M10">
            <v>8261</v>
          </cell>
          <cell r="N10">
            <v>8346</v>
          </cell>
          <cell r="O10">
            <v>7738</v>
          </cell>
          <cell r="P10">
            <v>7576</v>
          </cell>
          <cell r="Q10">
            <v>7530</v>
          </cell>
          <cell r="R10">
            <v>5865</v>
          </cell>
          <cell r="T10">
            <v>4262</v>
          </cell>
          <cell r="U10">
            <v>5274</v>
          </cell>
          <cell r="V10">
            <v>6338</v>
          </cell>
          <cell r="W10">
            <v>7791</v>
          </cell>
          <cell r="X10">
            <v>6676</v>
          </cell>
          <cell r="Y10">
            <v>7379</v>
          </cell>
          <cell r="Z10">
            <v>7528</v>
          </cell>
          <cell r="AA10">
            <v>7831</v>
          </cell>
          <cell r="AB10">
            <v>7556</v>
          </cell>
        </row>
        <row r="11">
          <cell r="F11" t="str">
            <v>AVANTI</v>
          </cell>
          <cell r="G11">
            <v>0</v>
          </cell>
        </row>
        <row r="12">
          <cell r="F12" t="str">
            <v>ENFIELD</v>
          </cell>
          <cell r="G12">
            <v>0</v>
          </cell>
        </row>
        <row r="13">
          <cell r="F13" t="str">
            <v>BAJAJ SUNNY</v>
          </cell>
          <cell r="G13">
            <v>2568</v>
          </cell>
          <cell r="H13">
            <v>2743</v>
          </cell>
          <cell r="I13">
            <v>3814</v>
          </cell>
          <cell r="J13">
            <v>4335</v>
          </cell>
          <cell r="K13">
            <v>4897</v>
          </cell>
          <cell r="L13">
            <v>5647</v>
          </cell>
          <cell r="M13">
            <v>6221</v>
          </cell>
          <cell r="N13">
            <v>5879</v>
          </cell>
          <cell r="O13">
            <v>5767</v>
          </cell>
          <cell r="P13">
            <v>3926</v>
          </cell>
          <cell r="Q13">
            <v>2881</v>
          </cell>
          <cell r="R13">
            <v>2749</v>
          </cell>
          <cell r="T13">
            <v>3456</v>
          </cell>
          <cell r="U13">
            <v>5011</v>
          </cell>
          <cell r="V13">
            <v>4709</v>
          </cell>
          <cell r="W13">
            <v>6204</v>
          </cell>
          <cell r="X13">
            <v>4909</v>
          </cell>
          <cell r="Y13">
            <v>4255</v>
          </cell>
          <cell r="Z13">
            <v>3700</v>
          </cell>
          <cell r="AA13">
            <v>3318</v>
          </cell>
          <cell r="AB13">
            <v>2240</v>
          </cell>
        </row>
        <row r="14">
          <cell r="F14" t="str">
            <v>TORO</v>
          </cell>
          <cell r="G14">
            <v>458</v>
          </cell>
          <cell r="H14">
            <v>752</v>
          </cell>
          <cell r="I14">
            <v>803</v>
          </cell>
          <cell r="J14">
            <v>698</v>
          </cell>
          <cell r="K14">
            <v>484</v>
          </cell>
          <cell r="L14">
            <v>1276</v>
          </cell>
          <cell r="M14">
            <v>1034</v>
          </cell>
          <cell r="N14">
            <v>374</v>
          </cell>
          <cell r="O14">
            <v>1742</v>
          </cell>
          <cell r="P14">
            <v>1201</v>
          </cell>
          <cell r="Q14">
            <v>1450</v>
          </cell>
          <cell r="R14">
            <v>2144</v>
          </cell>
          <cell r="T14">
            <v>773</v>
          </cell>
          <cell r="U14">
            <v>63</v>
          </cell>
          <cell r="V14">
            <v>822</v>
          </cell>
          <cell r="W14">
            <v>1472</v>
          </cell>
          <cell r="X14">
            <v>1185</v>
          </cell>
          <cell r="Y14">
            <v>1316</v>
          </cell>
          <cell r="Z14">
            <v>957</v>
          </cell>
          <cell r="AA14">
            <v>322</v>
          </cell>
          <cell r="AB14">
            <v>217</v>
          </cell>
        </row>
        <row r="15">
          <cell r="T15">
            <v>23315</v>
          </cell>
          <cell r="U15">
            <v>26005</v>
          </cell>
          <cell r="V15">
            <v>26655</v>
          </cell>
          <cell r="W15">
            <v>26755</v>
          </cell>
          <cell r="X15">
            <v>26135</v>
          </cell>
          <cell r="Y15">
            <v>27380</v>
          </cell>
          <cell r="Z15">
            <v>24835</v>
          </cell>
          <cell r="AA15">
            <v>24145</v>
          </cell>
          <cell r="AB15">
            <v>23235</v>
          </cell>
        </row>
        <row r="16">
          <cell r="F16" t="str">
            <v>MOPEDS</v>
          </cell>
          <cell r="G16">
            <v>36401</v>
          </cell>
          <cell r="H16">
            <v>47612</v>
          </cell>
          <cell r="I16">
            <v>54374</v>
          </cell>
          <cell r="J16">
            <v>51708</v>
          </cell>
          <cell r="K16">
            <v>51014</v>
          </cell>
          <cell r="L16">
            <v>58227</v>
          </cell>
          <cell r="M16">
            <v>52730</v>
          </cell>
          <cell r="N16">
            <v>52524</v>
          </cell>
          <cell r="O16">
            <v>50845</v>
          </cell>
          <cell r="P16">
            <v>52250</v>
          </cell>
          <cell r="Q16">
            <v>50636</v>
          </cell>
          <cell r="R16">
            <v>50867</v>
          </cell>
          <cell r="T16">
            <v>41709</v>
          </cell>
          <cell r="U16">
            <v>47240</v>
          </cell>
          <cell r="V16">
            <v>53862</v>
          </cell>
          <cell r="W16">
            <v>59796</v>
          </cell>
          <cell r="X16">
            <v>56376</v>
          </cell>
          <cell r="Y16">
            <v>59526</v>
          </cell>
          <cell r="Z16">
            <v>51312</v>
          </cell>
          <cell r="AA16">
            <v>49821</v>
          </cell>
          <cell r="AB16">
            <v>47028</v>
          </cell>
        </row>
        <row r="17">
          <cell r="T17">
            <v>44712</v>
          </cell>
          <cell r="U17">
            <v>49407</v>
          </cell>
          <cell r="V17">
            <v>50964</v>
          </cell>
          <cell r="W17">
            <v>51949</v>
          </cell>
          <cell r="X17">
            <v>51390</v>
          </cell>
          <cell r="Y17">
            <v>54371</v>
          </cell>
          <cell r="Z17">
            <v>51387</v>
          </cell>
          <cell r="AA17">
            <v>49328</v>
          </cell>
          <cell r="AB17">
            <v>48351</v>
          </cell>
        </row>
        <row r="18">
          <cell r="F18" t="str">
            <v>TVS-SUZUKI</v>
          </cell>
          <cell r="G18">
            <v>13982</v>
          </cell>
          <cell r="H18">
            <v>17506</v>
          </cell>
          <cell r="I18">
            <v>16480</v>
          </cell>
          <cell r="J18">
            <v>15203</v>
          </cell>
          <cell r="K18">
            <v>16390</v>
          </cell>
          <cell r="L18">
            <v>18116</v>
          </cell>
          <cell r="M18">
            <v>18520</v>
          </cell>
          <cell r="N18">
            <v>17376</v>
          </cell>
          <cell r="O18">
            <v>19784</v>
          </cell>
          <cell r="P18">
            <v>18004</v>
          </cell>
          <cell r="Q18">
            <v>18343</v>
          </cell>
          <cell r="R18">
            <v>21971</v>
          </cell>
          <cell r="T18">
            <v>17919</v>
          </cell>
          <cell r="U18">
            <v>19524</v>
          </cell>
          <cell r="V18">
            <v>19695</v>
          </cell>
          <cell r="W18">
            <v>23515</v>
          </cell>
          <cell r="X18">
            <v>20405</v>
          </cell>
          <cell r="Y18">
            <v>22601</v>
          </cell>
          <cell r="Z18">
            <v>21113</v>
          </cell>
          <cell r="AA18">
            <v>21905</v>
          </cell>
          <cell r="AB18">
            <v>27082</v>
          </cell>
        </row>
        <row r="19">
          <cell r="F19" t="str">
            <v>HERO-HONDA</v>
          </cell>
          <cell r="G19">
            <v>27026</v>
          </cell>
          <cell r="H19">
            <v>30335</v>
          </cell>
          <cell r="I19">
            <v>26001</v>
          </cell>
          <cell r="J19">
            <v>30675</v>
          </cell>
          <cell r="K19">
            <v>28248</v>
          </cell>
          <cell r="L19">
            <v>31039</v>
          </cell>
          <cell r="M19">
            <v>27673</v>
          </cell>
          <cell r="N19">
            <v>30844</v>
          </cell>
          <cell r="O19">
            <v>33687</v>
          </cell>
          <cell r="P19">
            <v>34618</v>
          </cell>
          <cell r="Q19">
            <v>31595</v>
          </cell>
          <cell r="R19">
            <v>36029</v>
          </cell>
          <cell r="T19">
            <v>36514</v>
          </cell>
          <cell r="U19">
            <v>31803</v>
          </cell>
          <cell r="V19">
            <v>36260</v>
          </cell>
          <cell r="W19">
            <v>42286</v>
          </cell>
          <cell r="X19">
            <v>37042</v>
          </cell>
          <cell r="Y19">
            <v>43132</v>
          </cell>
          <cell r="Z19">
            <v>37471</v>
          </cell>
          <cell r="AA19">
            <v>43777</v>
          </cell>
          <cell r="AB19">
            <v>47315</v>
          </cell>
        </row>
        <row r="20">
          <cell r="F20" t="str">
            <v>ESC-YAMAHA</v>
          </cell>
          <cell r="G20">
            <v>7082</v>
          </cell>
          <cell r="H20">
            <v>8045</v>
          </cell>
          <cell r="I20">
            <v>7077</v>
          </cell>
          <cell r="J20">
            <v>7745</v>
          </cell>
          <cell r="K20">
            <v>8137</v>
          </cell>
          <cell r="L20">
            <v>5996</v>
          </cell>
          <cell r="M20">
            <v>8008</v>
          </cell>
          <cell r="N20">
            <v>7940</v>
          </cell>
          <cell r="O20">
            <v>12500</v>
          </cell>
          <cell r="P20">
            <v>8100</v>
          </cell>
          <cell r="Q20">
            <v>10260</v>
          </cell>
          <cell r="R20">
            <v>12989</v>
          </cell>
          <cell r="T20">
            <v>12400</v>
          </cell>
          <cell r="U20">
            <v>3917</v>
          </cell>
          <cell r="V20">
            <v>1101</v>
          </cell>
          <cell r="W20">
            <v>9159</v>
          </cell>
          <cell r="X20">
            <v>11000</v>
          </cell>
          <cell r="Y20">
            <v>12100</v>
          </cell>
          <cell r="Z20">
            <v>13248</v>
          </cell>
          <cell r="AA20">
            <v>10370</v>
          </cell>
          <cell r="AB20">
            <v>1565</v>
          </cell>
        </row>
        <row r="21">
          <cell r="F21" t="str">
            <v>KAWA-BAJAJ</v>
          </cell>
          <cell r="G21">
            <v>8368</v>
          </cell>
          <cell r="H21">
            <v>10074</v>
          </cell>
          <cell r="I21">
            <v>8443</v>
          </cell>
          <cell r="J21">
            <v>8448</v>
          </cell>
          <cell r="K21">
            <v>11034</v>
          </cell>
          <cell r="L21">
            <v>12514</v>
          </cell>
          <cell r="M21">
            <v>12560</v>
          </cell>
          <cell r="N21">
            <v>11877</v>
          </cell>
          <cell r="O21">
            <v>13747</v>
          </cell>
          <cell r="P21">
            <v>13773</v>
          </cell>
          <cell r="Q21">
            <v>13304</v>
          </cell>
          <cell r="R21">
            <v>12956</v>
          </cell>
          <cell r="T21">
            <v>12741</v>
          </cell>
          <cell r="U21">
            <v>13865</v>
          </cell>
          <cell r="V21">
            <v>13512</v>
          </cell>
          <cell r="W21">
            <v>13344</v>
          </cell>
          <cell r="X21">
            <v>12977</v>
          </cell>
          <cell r="Y21">
            <v>16358</v>
          </cell>
          <cell r="Z21">
            <v>14499</v>
          </cell>
          <cell r="AA21">
            <v>15064</v>
          </cell>
          <cell r="AB21">
            <v>16507</v>
          </cell>
        </row>
        <row r="22">
          <cell r="F22" t="str">
            <v>RAJDOOT</v>
          </cell>
          <cell r="G22">
            <v>4686</v>
          </cell>
          <cell r="H22">
            <v>4692</v>
          </cell>
          <cell r="I22">
            <v>5449</v>
          </cell>
          <cell r="J22">
            <v>6740</v>
          </cell>
          <cell r="K22">
            <v>5233</v>
          </cell>
          <cell r="L22">
            <v>4114</v>
          </cell>
          <cell r="M22">
            <v>5034</v>
          </cell>
          <cell r="N22">
            <v>5237</v>
          </cell>
          <cell r="O22">
            <v>9085</v>
          </cell>
          <cell r="P22">
            <v>6810</v>
          </cell>
          <cell r="Q22">
            <v>7820</v>
          </cell>
          <cell r="R22">
            <v>10673</v>
          </cell>
          <cell r="T22">
            <v>9348</v>
          </cell>
          <cell r="U22">
            <v>3196</v>
          </cell>
          <cell r="V22">
            <v>5850</v>
          </cell>
          <cell r="W22">
            <v>11938</v>
          </cell>
          <cell r="X22">
            <v>5526</v>
          </cell>
          <cell r="Y22">
            <v>4790</v>
          </cell>
          <cell r="Z22">
            <v>7144</v>
          </cell>
          <cell r="AA22">
            <v>4605</v>
          </cell>
          <cell r="AB22">
            <v>1600</v>
          </cell>
        </row>
        <row r="23">
          <cell r="F23" t="str">
            <v>BULLET</v>
          </cell>
          <cell r="G23">
            <v>1962</v>
          </cell>
          <cell r="H23">
            <v>2245</v>
          </cell>
          <cell r="I23">
            <v>2250</v>
          </cell>
          <cell r="J23">
            <v>1801</v>
          </cell>
          <cell r="K23">
            <v>1806</v>
          </cell>
          <cell r="L23">
            <v>2046</v>
          </cell>
          <cell r="M23">
            <v>1900</v>
          </cell>
          <cell r="N23">
            <v>1814</v>
          </cell>
          <cell r="O23">
            <v>1865</v>
          </cell>
          <cell r="P23">
            <v>1200</v>
          </cell>
          <cell r="Q23">
            <v>45</v>
          </cell>
          <cell r="R23">
            <v>0</v>
          </cell>
          <cell r="T23">
            <v>1715</v>
          </cell>
          <cell r="U23">
            <v>1952</v>
          </cell>
          <cell r="V23">
            <v>1951</v>
          </cell>
          <cell r="W23">
            <v>2100</v>
          </cell>
          <cell r="X23">
            <v>2073</v>
          </cell>
          <cell r="Y23">
            <v>2210</v>
          </cell>
          <cell r="Z23">
            <v>2008</v>
          </cell>
          <cell r="AA23">
            <v>2121</v>
          </cell>
          <cell r="AB23">
            <v>2133</v>
          </cell>
        </row>
        <row r="24">
          <cell r="F24" t="str">
            <v>YEZDI</v>
          </cell>
          <cell r="G24">
            <v>0</v>
          </cell>
          <cell r="H24">
            <v>0</v>
          </cell>
          <cell r="I24">
            <v>0</v>
          </cell>
          <cell r="J24">
            <v>0</v>
          </cell>
          <cell r="K24">
            <v>0</v>
          </cell>
          <cell r="L24">
            <v>0</v>
          </cell>
          <cell r="M24">
            <v>0</v>
          </cell>
          <cell r="N24">
            <v>0</v>
          </cell>
          <cell r="O24">
            <v>0</v>
          </cell>
          <cell r="P24">
            <v>0</v>
          </cell>
          <cell r="Q24">
            <v>0</v>
          </cell>
          <cell r="R24">
            <v>0</v>
          </cell>
          <cell r="T24">
            <v>0</v>
          </cell>
          <cell r="U24">
            <v>0</v>
          </cell>
          <cell r="V24">
            <v>0</v>
          </cell>
          <cell r="W24">
            <v>0</v>
          </cell>
          <cell r="X24">
            <v>0</v>
          </cell>
          <cell r="Y24">
            <v>0</v>
          </cell>
          <cell r="Z24">
            <v>0</v>
          </cell>
          <cell r="AA24">
            <v>0</v>
          </cell>
          <cell r="AB24">
            <v>0</v>
          </cell>
        </row>
        <row r="25">
          <cell r="T25">
            <v>20500</v>
          </cell>
          <cell r="U25">
            <v>19700</v>
          </cell>
          <cell r="V25">
            <v>19500</v>
          </cell>
          <cell r="W25">
            <v>19000</v>
          </cell>
          <cell r="X25">
            <v>20000</v>
          </cell>
          <cell r="Y25">
            <v>24000</v>
          </cell>
          <cell r="Z25">
            <v>24500</v>
          </cell>
          <cell r="AA25">
            <v>23300</v>
          </cell>
          <cell r="AB25">
            <v>23500</v>
          </cell>
        </row>
        <row r="26">
          <cell r="F26" t="str">
            <v>MOTORCYCLES</v>
          </cell>
          <cell r="G26">
            <v>63106</v>
          </cell>
          <cell r="H26">
            <v>72897</v>
          </cell>
          <cell r="I26">
            <v>65700</v>
          </cell>
          <cell r="J26">
            <v>70612</v>
          </cell>
          <cell r="K26">
            <v>70848</v>
          </cell>
          <cell r="L26">
            <v>73825</v>
          </cell>
          <cell r="M26">
            <v>73695</v>
          </cell>
          <cell r="N26">
            <v>75088</v>
          </cell>
          <cell r="O26">
            <v>90668</v>
          </cell>
          <cell r="P26">
            <v>82505</v>
          </cell>
          <cell r="Q26">
            <v>81367</v>
          </cell>
          <cell r="R26">
            <v>94618</v>
          </cell>
          <cell r="T26">
            <v>90637</v>
          </cell>
          <cell r="U26">
            <v>74257</v>
          </cell>
          <cell r="V26">
            <v>78369</v>
          </cell>
          <cell r="W26">
            <v>102342</v>
          </cell>
          <cell r="X26">
            <v>89023</v>
          </cell>
          <cell r="Y26">
            <v>101191</v>
          </cell>
          <cell r="Z26">
            <v>95483</v>
          </cell>
          <cell r="AA26">
            <v>97842</v>
          </cell>
          <cell r="AB26">
            <v>96202</v>
          </cell>
        </row>
        <row r="27">
          <cell r="T27">
            <v>81188</v>
          </cell>
          <cell r="U27">
            <v>84009</v>
          </cell>
          <cell r="V27">
            <v>80197</v>
          </cell>
          <cell r="W27">
            <v>78688</v>
          </cell>
          <cell r="X27">
            <v>80610</v>
          </cell>
          <cell r="Y27">
            <v>87557</v>
          </cell>
          <cell r="Z27">
            <v>92374</v>
          </cell>
          <cell r="AA27">
            <v>88793</v>
          </cell>
          <cell r="AB27">
            <v>88073</v>
          </cell>
        </row>
        <row r="28">
          <cell r="F28" t="str">
            <v>M 80</v>
          </cell>
          <cell r="G28">
            <v>12233</v>
          </cell>
          <cell r="H28">
            <v>13901</v>
          </cell>
          <cell r="I28">
            <v>12297</v>
          </cell>
          <cell r="J28">
            <v>12112</v>
          </cell>
          <cell r="K28">
            <v>9876</v>
          </cell>
          <cell r="L28">
            <v>11488</v>
          </cell>
          <cell r="M28">
            <v>13574</v>
          </cell>
          <cell r="N28">
            <v>12336</v>
          </cell>
          <cell r="O28">
            <v>15717</v>
          </cell>
          <cell r="P28">
            <v>14114</v>
          </cell>
          <cell r="Q28">
            <v>15052</v>
          </cell>
          <cell r="R28">
            <v>17413</v>
          </cell>
          <cell r="T28">
            <v>14181</v>
          </cell>
          <cell r="U28">
            <v>14422</v>
          </cell>
          <cell r="V28">
            <v>14183</v>
          </cell>
          <cell r="W28">
            <v>13733</v>
          </cell>
          <cell r="X28">
            <v>11995</v>
          </cell>
          <cell r="Y28">
            <v>16051</v>
          </cell>
          <cell r="Z28">
            <v>15148</v>
          </cell>
          <cell r="AA28">
            <v>13959</v>
          </cell>
          <cell r="AB28">
            <v>14187</v>
          </cell>
        </row>
        <row r="29">
          <cell r="F29" t="str">
            <v>BAJAJ RAVE</v>
          </cell>
          <cell r="G29">
            <v>808</v>
          </cell>
          <cell r="H29">
            <v>854</v>
          </cell>
          <cell r="I29">
            <v>1590</v>
          </cell>
          <cell r="J29">
            <v>1962</v>
          </cell>
          <cell r="K29">
            <v>1791</v>
          </cell>
          <cell r="L29">
            <v>2300</v>
          </cell>
          <cell r="M29">
            <v>2469</v>
          </cell>
          <cell r="N29">
            <v>2367</v>
          </cell>
          <cell r="O29">
            <v>1861</v>
          </cell>
          <cell r="P29">
            <v>812</v>
          </cell>
          <cell r="Q29">
            <v>595</v>
          </cell>
          <cell r="R29">
            <v>278</v>
          </cell>
          <cell r="T29">
            <v>60</v>
          </cell>
          <cell r="U29">
            <v>26</v>
          </cell>
          <cell r="V29">
            <v>4</v>
          </cell>
          <cell r="W29">
            <v>33</v>
          </cell>
          <cell r="X29">
            <v>17</v>
          </cell>
          <cell r="Y29">
            <v>34</v>
          </cell>
          <cell r="Z29">
            <v>554</v>
          </cell>
          <cell r="AA29">
            <v>341</v>
          </cell>
          <cell r="AB29">
            <v>501</v>
          </cell>
        </row>
        <row r="30">
          <cell r="F30" t="str">
            <v>HH - STREET</v>
          </cell>
          <cell r="G30">
            <v>2209</v>
          </cell>
          <cell r="H30">
            <v>2339</v>
          </cell>
          <cell r="I30">
            <v>2458</v>
          </cell>
          <cell r="J30">
            <v>2331</v>
          </cell>
          <cell r="K30">
            <v>2784</v>
          </cell>
          <cell r="L30">
            <v>3330</v>
          </cell>
          <cell r="M30">
            <v>4406</v>
          </cell>
          <cell r="N30">
            <v>4349</v>
          </cell>
          <cell r="O30">
            <v>4074</v>
          </cell>
          <cell r="P30">
            <v>3979</v>
          </cell>
          <cell r="Q30">
            <v>3505</v>
          </cell>
          <cell r="R30">
            <v>4029</v>
          </cell>
          <cell r="T30">
            <v>2814</v>
          </cell>
          <cell r="U30">
            <v>2736</v>
          </cell>
          <cell r="V30">
            <v>3441</v>
          </cell>
          <cell r="W30">
            <v>3258</v>
          </cell>
          <cell r="X30">
            <v>3243</v>
          </cell>
          <cell r="Y30">
            <v>4007</v>
          </cell>
          <cell r="Z30">
            <v>3467</v>
          </cell>
          <cell r="AA30">
            <v>3633</v>
          </cell>
          <cell r="AB30">
            <v>3100</v>
          </cell>
        </row>
        <row r="31">
          <cell r="F31" t="str">
            <v>K4 -100</v>
          </cell>
          <cell r="G31">
            <v>238</v>
          </cell>
          <cell r="H31">
            <v>200</v>
          </cell>
          <cell r="I31">
            <v>0</v>
          </cell>
          <cell r="J31">
            <v>235</v>
          </cell>
          <cell r="K31">
            <v>280</v>
          </cell>
          <cell r="L31">
            <v>500</v>
          </cell>
          <cell r="M31">
            <v>900</v>
          </cell>
          <cell r="N31">
            <v>0</v>
          </cell>
          <cell r="O31">
            <v>1050</v>
          </cell>
          <cell r="P31">
            <v>932</v>
          </cell>
          <cell r="Q31">
            <v>1100</v>
          </cell>
          <cell r="R31">
            <v>2160</v>
          </cell>
          <cell r="T31">
            <v>1382</v>
          </cell>
          <cell r="U31">
            <v>1800</v>
          </cell>
          <cell r="V31">
            <v>2218</v>
          </cell>
          <cell r="W31">
            <v>3300</v>
          </cell>
          <cell r="X31">
            <v>2509</v>
          </cell>
          <cell r="Y31">
            <v>3347</v>
          </cell>
          <cell r="Z31">
            <v>3091</v>
          </cell>
          <cell r="AA31">
            <v>1120</v>
          </cell>
          <cell r="AB31">
            <v>2100</v>
          </cell>
        </row>
        <row r="33">
          <cell r="F33" t="str">
            <v>BUS.BIKES</v>
          </cell>
          <cell r="G33">
            <v>15488</v>
          </cell>
          <cell r="H33">
            <v>17294</v>
          </cell>
          <cell r="I33">
            <v>16345</v>
          </cell>
          <cell r="J33">
            <v>16640</v>
          </cell>
          <cell r="K33">
            <v>14731</v>
          </cell>
          <cell r="L33">
            <v>17618</v>
          </cell>
          <cell r="M33">
            <v>21349</v>
          </cell>
          <cell r="N33">
            <v>19052</v>
          </cell>
          <cell r="O33">
            <v>22702</v>
          </cell>
          <cell r="P33">
            <v>19837</v>
          </cell>
          <cell r="Q33">
            <v>20252</v>
          </cell>
          <cell r="R33">
            <v>23880</v>
          </cell>
          <cell r="T33">
            <v>18437</v>
          </cell>
          <cell r="U33">
            <v>18984</v>
          </cell>
          <cell r="V33">
            <v>19846</v>
          </cell>
          <cell r="W33">
            <v>20324</v>
          </cell>
          <cell r="X33">
            <v>17764</v>
          </cell>
          <cell r="Y33">
            <v>23439</v>
          </cell>
          <cell r="Z33">
            <v>22260</v>
          </cell>
          <cell r="AA33">
            <v>19053</v>
          </cell>
          <cell r="AB33">
            <v>19888</v>
          </cell>
        </row>
        <row r="34">
          <cell r="T34">
            <v>16545</v>
          </cell>
          <cell r="U34">
            <v>16785</v>
          </cell>
          <cell r="V34">
            <v>16809</v>
          </cell>
          <cell r="W34">
            <v>16723</v>
          </cell>
          <cell r="X34">
            <v>16805</v>
          </cell>
          <cell r="Y34">
            <v>18237</v>
          </cell>
          <cell r="Z34">
            <v>20200</v>
          </cell>
          <cell r="AA34">
            <v>18897</v>
          </cell>
          <cell r="AB34">
            <v>18667</v>
          </cell>
        </row>
        <row r="35">
          <cell r="F35" t="str">
            <v>TVS</v>
          </cell>
          <cell r="G35">
            <v>0</v>
          </cell>
          <cell r="T35">
            <v>0</v>
          </cell>
          <cell r="U35">
            <v>0</v>
          </cell>
          <cell r="V35">
            <v>0</v>
          </cell>
          <cell r="W35">
            <v>0</v>
          </cell>
          <cell r="X35">
            <v>0</v>
          </cell>
          <cell r="Y35">
            <v>0</v>
          </cell>
          <cell r="Z35">
            <v>72</v>
          </cell>
          <cell r="AA35">
            <v>97</v>
          </cell>
          <cell r="AB35">
            <v>210</v>
          </cell>
        </row>
        <row r="36">
          <cell r="F36" t="str">
            <v>BAJAJ</v>
          </cell>
          <cell r="G36">
            <v>53592</v>
          </cell>
          <cell r="H36">
            <v>68172</v>
          </cell>
          <cell r="I36">
            <v>63168</v>
          </cell>
          <cell r="J36">
            <v>53000</v>
          </cell>
          <cell r="K36">
            <v>60472</v>
          </cell>
          <cell r="L36">
            <v>65376</v>
          </cell>
          <cell r="M36">
            <v>75225</v>
          </cell>
          <cell r="N36">
            <v>65264</v>
          </cell>
          <cell r="O36">
            <v>63985</v>
          </cell>
          <cell r="P36">
            <v>71394</v>
          </cell>
          <cell r="Q36">
            <v>65988</v>
          </cell>
          <cell r="R36">
            <v>62293</v>
          </cell>
          <cell r="T36">
            <v>65418</v>
          </cell>
          <cell r="U36">
            <v>76565</v>
          </cell>
          <cell r="V36">
            <v>70650</v>
          </cell>
          <cell r="W36">
            <v>67653</v>
          </cell>
          <cell r="X36">
            <v>56113</v>
          </cell>
          <cell r="Y36">
            <v>70545</v>
          </cell>
          <cell r="Z36">
            <v>60404</v>
          </cell>
          <cell r="AA36">
            <v>54192</v>
          </cell>
          <cell r="AB36">
            <v>59837</v>
          </cell>
        </row>
        <row r="37">
          <cell r="F37" t="str">
            <v>LML</v>
          </cell>
          <cell r="G37">
            <v>20443</v>
          </cell>
          <cell r="H37">
            <v>27512</v>
          </cell>
          <cell r="I37">
            <v>26078</v>
          </cell>
          <cell r="J37">
            <v>25620</v>
          </cell>
          <cell r="K37">
            <v>25637</v>
          </cell>
          <cell r="L37">
            <v>26662</v>
          </cell>
          <cell r="M37">
            <v>30130</v>
          </cell>
          <cell r="N37">
            <v>27284</v>
          </cell>
          <cell r="O37">
            <v>22727</v>
          </cell>
          <cell r="P37">
            <v>28456</v>
          </cell>
          <cell r="Q37">
            <v>23854</v>
          </cell>
          <cell r="R37">
            <v>24053</v>
          </cell>
          <cell r="T37">
            <v>27006</v>
          </cell>
          <cell r="U37">
            <v>29277</v>
          </cell>
          <cell r="V37">
            <v>30301</v>
          </cell>
          <cell r="W37">
            <v>27039</v>
          </cell>
          <cell r="X37">
            <v>25896</v>
          </cell>
          <cell r="Y37">
            <v>27552</v>
          </cell>
          <cell r="Z37">
            <v>27907</v>
          </cell>
          <cell r="AA37">
            <v>24966</v>
          </cell>
          <cell r="AB37">
            <v>21949</v>
          </cell>
        </row>
        <row r="39">
          <cell r="F39" t="str">
            <v>SCOOTERS</v>
          </cell>
          <cell r="G39">
            <v>74035</v>
          </cell>
          <cell r="H39">
            <v>95684</v>
          </cell>
          <cell r="I39">
            <v>89246</v>
          </cell>
          <cell r="J39">
            <v>78620</v>
          </cell>
          <cell r="K39">
            <v>86109</v>
          </cell>
          <cell r="L39">
            <v>92038</v>
          </cell>
          <cell r="M39">
            <v>105355</v>
          </cell>
          <cell r="N39">
            <v>92548</v>
          </cell>
          <cell r="O39">
            <v>86712</v>
          </cell>
          <cell r="P39">
            <v>99850</v>
          </cell>
          <cell r="Q39">
            <v>89842</v>
          </cell>
          <cell r="R39">
            <v>86346</v>
          </cell>
          <cell r="S39">
            <v>0</v>
          </cell>
          <cell r="T39">
            <v>92424</v>
          </cell>
          <cell r="U39">
            <v>105842</v>
          </cell>
          <cell r="V39">
            <v>100951</v>
          </cell>
          <cell r="W39">
            <v>94692</v>
          </cell>
          <cell r="X39">
            <v>82009</v>
          </cell>
          <cell r="Y39">
            <v>98097</v>
          </cell>
          <cell r="Z39">
            <v>88383</v>
          </cell>
          <cell r="AA39">
            <v>79255</v>
          </cell>
          <cell r="AB39">
            <v>81996</v>
          </cell>
        </row>
        <row r="40">
          <cell r="T40">
            <v>82241</v>
          </cell>
          <cell r="U40">
            <v>94456</v>
          </cell>
          <cell r="V40">
            <v>86412</v>
          </cell>
          <cell r="W40">
            <v>82779</v>
          </cell>
          <cell r="X40">
            <v>87895</v>
          </cell>
          <cell r="Y40">
            <v>89249</v>
          </cell>
          <cell r="Z40">
            <v>94532</v>
          </cell>
          <cell r="AA40">
            <v>90362</v>
          </cell>
          <cell r="AB40">
            <v>87813</v>
          </cell>
        </row>
        <row r="41">
          <cell r="F41" t="str">
            <v>TVS-SCOOTY</v>
          </cell>
          <cell r="G41">
            <v>3218</v>
          </cell>
          <cell r="H41">
            <v>4614</v>
          </cell>
          <cell r="I41">
            <v>5170</v>
          </cell>
          <cell r="J41">
            <v>5691</v>
          </cell>
          <cell r="K41">
            <v>6448</v>
          </cell>
          <cell r="L41">
            <v>6408</v>
          </cell>
          <cell r="M41">
            <v>7049</v>
          </cell>
          <cell r="N41">
            <v>6610</v>
          </cell>
          <cell r="O41">
            <v>7324</v>
          </cell>
          <cell r="P41">
            <v>6287</v>
          </cell>
          <cell r="Q41">
            <v>6382</v>
          </cell>
          <cell r="R41">
            <v>6794</v>
          </cell>
          <cell r="T41">
            <v>5726</v>
          </cell>
          <cell r="U41">
            <v>6566</v>
          </cell>
          <cell r="V41">
            <v>7164</v>
          </cell>
          <cell r="W41">
            <v>8341</v>
          </cell>
          <cell r="X41">
            <v>8365</v>
          </cell>
          <cell r="Y41">
            <v>9379</v>
          </cell>
          <cell r="Z41">
            <v>8772</v>
          </cell>
          <cell r="AA41">
            <v>8631</v>
          </cell>
          <cell r="AB41">
            <v>9849</v>
          </cell>
        </row>
        <row r="42">
          <cell r="F42" t="str">
            <v>K HONDA</v>
          </cell>
          <cell r="G42">
            <v>4861</v>
          </cell>
          <cell r="H42">
            <v>9045</v>
          </cell>
          <cell r="I42">
            <v>10552</v>
          </cell>
          <cell r="J42">
            <v>11024</v>
          </cell>
          <cell r="K42">
            <v>11246</v>
          </cell>
          <cell r="L42">
            <v>12151</v>
          </cell>
          <cell r="M42">
            <v>12801</v>
          </cell>
          <cell r="N42">
            <v>9051</v>
          </cell>
          <cell r="O42">
            <v>8561</v>
          </cell>
          <cell r="P42">
            <v>7497</v>
          </cell>
          <cell r="Q42">
            <v>8957</v>
          </cell>
          <cell r="R42">
            <v>8164</v>
          </cell>
          <cell r="T42">
            <v>2167</v>
          </cell>
          <cell r="U42">
            <v>5602</v>
          </cell>
          <cell r="V42">
            <v>7931</v>
          </cell>
          <cell r="W42">
            <v>9881</v>
          </cell>
          <cell r="X42">
            <v>8923</v>
          </cell>
          <cell r="Y42">
            <v>10747</v>
          </cell>
          <cell r="Z42">
            <v>9922</v>
          </cell>
          <cell r="AA42">
            <v>9337</v>
          </cell>
          <cell r="AB42">
            <v>9113</v>
          </cell>
        </row>
        <row r="43">
          <cell r="F43" t="str">
            <v>KIN-PRIDE</v>
          </cell>
          <cell r="G43">
            <v>1127</v>
          </cell>
          <cell r="H43">
            <v>1500</v>
          </cell>
          <cell r="I43">
            <v>1734</v>
          </cell>
          <cell r="J43">
            <v>1451</v>
          </cell>
          <cell r="K43">
            <v>1920</v>
          </cell>
          <cell r="L43">
            <v>2800</v>
          </cell>
          <cell r="M43">
            <v>1700</v>
          </cell>
          <cell r="N43">
            <v>1500</v>
          </cell>
          <cell r="O43">
            <v>1400</v>
          </cell>
          <cell r="P43">
            <v>1125</v>
          </cell>
          <cell r="Q43">
            <v>1334</v>
          </cell>
          <cell r="R43">
            <v>1505</v>
          </cell>
          <cell r="T43">
            <v>740</v>
          </cell>
          <cell r="U43">
            <v>1100</v>
          </cell>
          <cell r="V43">
            <v>809</v>
          </cell>
          <cell r="W43">
            <v>700</v>
          </cell>
          <cell r="X43">
            <v>1705</v>
          </cell>
          <cell r="Y43">
            <v>829</v>
          </cell>
          <cell r="Z43">
            <v>1367</v>
          </cell>
          <cell r="AA43">
            <v>800</v>
          </cell>
          <cell r="AB43">
            <v>1000</v>
          </cell>
        </row>
        <row r="44">
          <cell r="F44" t="str">
            <v>HERO WINNER</v>
          </cell>
          <cell r="G44">
            <v>1160</v>
          </cell>
          <cell r="H44">
            <v>903</v>
          </cell>
          <cell r="I44">
            <v>1082</v>
          </cell>
          <cell r="J44">
            <v>1665</v>
          </cell>
          <cell r="K44">
            <v>1164</v>
          </cell>
          <cell r="L44">
            <v>992</v>
          </cell>
          <cell r="M44">
            <v>849</v>
          </cell>
          <cell r="N44">
            <v>1310</v>
          </cell>
          <cell r="O44">
            <v>788</v>
          </cell>
          <cell r="P44">
            <v>600</v>
          </cell>
          <cell r="Q44">
            <v>890</v>
          </cell>
          <cell r="R44">
            <v>1582</v>
          </cell>
          <cell r="T44">
            <v>971</v>
          </cell>
          <cell r="U44">
            <v>1234</v>
          </cell>
          <cell r="V44">
            <v>1010</v>
          </cell>
          <cell r="W44">
            <v>1127</v>
          </cell>
          <cell r="X44">
            <v>1233</v>
          </cell>
          <cell r="Y44">
            <v>903</v>
          </cell>
          <cell r="Z44">
            <v>960</v>
          </cell>
          <cell r="AA44">
            <v>1040</v>
          </cell>
          <cell r="AB44">
            <v>1107</v>
          </cell>
        </row>
        <row r="45">
          <cell r="F45" t="str">
            <v>LML Trendy</v>
          </cell>
          <cell r="T45">
            <v>0</v>
          </cell>
          <cell r="U45">
            <v>0</v>
          </cell>
          <cell r="V45">
            <v>0</v>
          </cell>
          <cell r="W45">
            <v>0</v>
          </cell>
          <cell r="X45">
            <v>0</v>
          </cell>
          <cell r="Y45">
            <v>0</v>
          </cell>
          <cell r="Z45">
            <v>0</v>
          </cell>
          <cell r="AA45">
            <v>800</v>
          </cell>
          <cell r="AB45">
            <v>2500</v>
          </cell>
        </row>
        <row r="46">
          <cell r="T46">
            <v>6040</v>
          </cell>
          <cell r="U46">
            <v>6205</v>
          </cell>
          <cell r="V46">
            <v>7150</v>
          </cell>
          <cell r="W46">
            <v>7645</v>
          </cell>
          <cell r="X46">
            <v>7120</v>
          </cell>
          <cell r="Y46">
            <v>8045</v>
          </cell>
          <cell r="Z46">
            <v>8310</v>
          </cell>
          <cell r="AA46">
            <v>7235</v>
          </cell>
          <cell r="AB46">
            <v>6550</v>
          </cell>
        </row>
        <row r="47">
          <cell r="F47" t="str">
            <v>SCOOTERETTES</v>
          </cell>
          <cell r="G47">
            <v>10366</v>
          </cell>
          <cell r="H47">
            <v>16062</v>
          </cell>
          <cell r="I47">
            <v>18538</v>
          </cell>
          <cell r="J47">
            <v>19831</v>
          </cell>
          <cell r="K47">
            <v>20778</v>
          </cell>
          <cell r="L47">
            <v>22351</v>
          </cell>
          <cell r="M47">
            <v>22399</v>
          </cell>
          <cell r="N47">
            <v>18471</v>
          </cell>
          <cell r="O47">
            <v>18073</v>
          </cell>
          <cell r="P47">
            <v>15509</v>
          </cell>
          <cell r="Q47">
            <v>17563</v>
          </cell>
          <cell r="R47">
            <v>18045</v>
          </cell>
          <cell r="S47">
            <v>0</v>
          </cell>
          <cell r="T47">
            <v>9604</v>
          </cell>
          <cell r="U47">
            <v>14502</v>
          </cell>
          <cell r="V47">
            <v>16914</v>
          </cell>
          <cell r="W47">
            <v>20049</v>
          </cell>
          <cell r="X47">
            <v>20226</v>
          </cell>
          <cell r="Y47">
            <v>21858</v>
          </cell>
          <cell r="Z47">
            <v>21021</v>
          </cell>
          <cell r="AA47">
            <v>20608</v>
          </cell>
          <cell r="AB47">
            <v>23569</v>
          </cell>
        </row>
        <row r="48">
          <cell r="T48">
            <v>16665</v>
          </cell>
          <cell r="U48">
            <v>18172</v>
          </cell>
          <cell r="V48">
            <v>19048</v>
          </cell>
          <cell r="W48">
            <v>20353</v>
          </cell>
          <cell r="X48">
            <v>19930</v>
          </cell>
          <cell r="Y48">
            <v>20671</v>
          </cell>
          <cell r="Z48">
            <v>22076</v>
          </cell>
          <cell r="AA48">
            <v>19511</v>
          </cell>
          <cell r="AB48">
            <v>18129</v>
          </cell>
        </row>
        <row r="49">
          <cell r="F49" t="str">
            <v>TOTAL</v>
          </cell>
          <cell r="G49">
            <v>199396</v>
          </cell>
          <cell r="H49">
            <v>249549</v>
          </cell>
          <cell r="I49">
            <v>244203</v>
          </cell>
          <cell r="J49">
            <v>237411</v>
          </cell>
          <cell r="K49">
            <v>243480</v>
          </cell>
          <cell r="L49">
            <v>264059</v>
          </cell>
          <cell r="M49">
            <v>275528</v>
          </cell>
          <cell r="N49">
            <v>257683</v>
          </cell>
          <cell r="O49">
            <v>269000</v>
          </cell>
          <cell r="P49">
            <v>269951</v>
          </cell>
          <cell r="Q49">
            <v>259660</v>
          </cell>
          <cell r="R49">
            <v>273756</v>
          </cell>
          <cell r="T49">
            <v>252811</v>
          </cell>
          <cell r="U49">
            <v>260825</v>
          </cell>
          <cell r="V49">
            <v>269942</v>
          </cell>
          <cell r="W49">
            <v>297203</v>
          </cell>
          <cell r="X49">
            <v>265398</v>
          </cell>
          <cell r="Y49">
            <v>304111</v>
          </cell>
          <cell r="Z49">
            <v>278459</v>
          </cell>
          <cell r="AA49">
            <v>266579</v>
          </cell>
          <cell r="AB49">
            <v>268683</v>
          </cell>
        </row>
        <row r="50">
          <cell r="T50">
            <v>241351</v>
          </cell>
          <cell r="U50">
            <v>262829</v>
          </cell>
          <cell r="V50">
            <v>253430</v>
          </cell>
          <cell r="W50">
            <v>250492</v>
          </cell>
          <cell r="X50">
            <v>256630</v>
          </cell>
          <cell r="Y50">
            <v>270085</v>
          </cell>
          <cell r="Z50">
            <v>280569</v>
          </cell>
          <cell r="AA50">
            <v>266891</v>
          </cell>
          <cell r="AB50">
            <v>261033</v>
          </cell>
        </row>
        <row r="51">
          <cell r="G51">
            <v>0.5252877668195929</v>
          </cell>
          <cell r="H51">
            <v>0.5467319163236158</v>
          </cell>
          <cell r="I51">
            <v>0.4839997057417148</v>
          </cell>
          <cell r="J51">
            <v>0.5084513034733503</v>
          </cell>
          <cell r="K51">
            <v>0.4910416748343592</v>
          </cell>
          <cell r="L51">
            <v>0.4272760059766088</v>
          </cell>
          <cell r="M51">
            <v>0.43009671913521713</v>
          </cell>
          <cell r="N51">
            <v>0.4450917675729191</v>
          </cell>
          <cell r="O51">
            <v>0.4333366112695447</v>
          </cell>
          <cell r="P51">
            <v>0.46032535885167464</v>
          </cell>
          <cell r="Q51">
            <v>0.514811596492614</v>
          </cell>
          <cell r="R51">
            <v>0.5284172449721823</v>
          </cell>
          <cell r="T51">
            <v>0.579</v>
          </cell>
          <cell r="U51">
            <v>0.516</v>
          </cell>
          <cell r="V51">
            <v>0.532</v>
          </cell>
          <cell r="W51">
            <v>0.485</v>
          </cell>
          <cell r="X51">
            <v>0.518</v>
          </cell>
          <cell r="Y51">
            <v>0.49474179350199915</v>
          </cell>
          <cell r="Z51">
            <v>0.537008886810103</v>
          </cell>
          <cell r="AA51">
            <v>0.518757150599145</v>
          </cell>
          <cell r="AB51">
            <v>0.5356383431147401</v>
          </cell>
        </row>
        <row r="52">
          <cell r="G52">
            <v>0.22156371818844484</v>
          </cell>
          <cell r="H52">
            <v>0.2401470568061786</v>
          </cell>
          <cell r="I52">
            <v>0.25083713850837136</v>
          </cell>
          <cell r="J52">
            <v>0.2153033478728828</v>
          </cell>
          <cell r="K52">
            <v>0.2313403342366757</v>
          </cell>
          <cell r="L52">
            <v>0.24539112766677953</v>
          </cell>
          <cell r="M52">
            <v>0.2513060587556822</v>
          </cell>
          <cell r="N52">
            <v>0.23140848071595993</v>
          </cell>
          <cell r="O52">
            <v>0.21820267349009573</v>
          </cell>
          <cell r="P52">
            <v>0.21821707775286348</v>
          </cell>
          <cell r="Q52">
            <v>0.22543537306278957</v>
          </cell>
          <cell r="R52">
            <v>0.2322074023970069</v>
          </cell>
          <cell r="T52">
            <v>0.198</v>
          </cell>
          <cell r="U52">
            <v>0.263</v>
          </cell>
          <cell r="V52">
            <v>0.254</v>
          </cell>
          <cell r="W52">
            <v>0.241</v>
          </cell>
          <cell r="X52">
            <v>0.229</v>
          </cell>
          <cell r="Y52">
            <v>0.22334990265932742</v>
          </cell>
          <cell r="Z52">
            <v>0.22111789533215337</v>
          </cell>
          <cell r="AA52">
            <v>0.22388135974325954</v>
          </cell>
          <cell r="AB52">
            <v>0.2815118188811043</v>
          </cell>
        </row>
        <row r="53">
          <cell r="G53">
            <v>0.31043797028747827</v>
          </cell>
          <cell r="H53">
            <v>0.28726186029137096</v>
          </cell>
          <cell r="I53">
            <v>0.27888661128492825</v>
          </cell>
          <cell r="J53">
            <v>0.28697493822802683</v>
          </cell>
          <cell r="K53">
            <v>0.3103282317836173</v>
          </cell>
          <cell r="L53">
            <v>0.28669858171893875</v>
          </cell>
          <cell r="M53">
            <v>0.3147015491763025</v>
          </cell>
          <cell r="N53">
            <v>0.35785826430620976</v>
          </cell>
          <cell r="O53">
            <v>0.4052453936811819</v>
          </cell>
          <cell r="P53">
            <v>0.40537752272873817</v>
          </cell>
          <cell r="Q53">
            <v>0.36337755508739966</v>
          </cell>
          <cell r="R53">
            <v>0.3765031864782488</v>
          </cell>
          <cell r="T53">
            <v>0.596</v>
          </cell>
          <cell r="U53">
            <v>0.453</v>
          </cell>
          <cell r="V53">
            <v>0.395</v>
          </cell>
          <cell r="W53">
            <v>0.429</v>
          </cell>
          <cell r="X53">
            <v>0.429</v>
          </cell>
          <cell r="Y53">
            <v>0.4290877481928813</v>
          </cell>
          <cell r="Z53">
            <v>0.41729698872556015</v>
          </cell>
          <cell r="AA53">
            <v>0.4188179347826087</v>
          </cell>
          <cell r="AB53">
            <v>0.4178794178794179</v>
          </cell>
        </row>
        <row r="54">
          <cell r="G54">
            <v>0.1821551084274509</v>
          </cell>
          <cell r="H54">
            <v>0.1929520855623545</v>
          </cell>
          <cell r="I54">
            <v>0.19642264837041315</v>
          </cell>
          <cell r="J54">
            <v>0.1987481624693043</v>
          </cell>
          <cell r="K54">
            <v>0.1966814522753409</v>
          </cell>
          <cell r="L54">
            <v>0.18709076380657352</v>
          </cell>
          <cell r="M54">
            <v>0.1751110594930461</v>
          </cell>
          <cell r="N54">
            <v>0.18380723602255483</v>
          </cell>
          <cell r="O54">
            <v>0.1826802973977695</v>
          </cell>
          <cell r="P54">
            <v>0.1790806479694463</v>
          </cell>
          <cell r="Q54">
            <v>0.19561349456982208</v>
          </cell>
          <cell r="R54">
            <v>0.2032612983825012</v>
          </cell>
          <cell r="T54">
            <v>0.189</v>
          </cell>
          <cell r="U54">
            <v>0.194</v>
          </cell>
          <cell r="V54">
            <v>0.207</v>
          </cell>
          <cell r="W54">
            <v>0.21</v>
          </cell>
          <cell r="X54">
            <v>0.218</v>
          </cell>
          <cell r="Y54">
            <v>0.20199861234878055</v>
          </cell>
          <cell r="Z54">
            <v>0.2062781235298554</v>
          </cell>
          <cell r="AA54">
            <v>0.21149828005956958</v>
          </cell>
          <cell r="AB54">
            <v>0.2312055470573129</v>
          </cell>
        </row>
      </sheetData>
      <sheetData sheetId="11">
        <row r="9">
          <cell r="B9">
            <v>5977</v>
          </cell>
          <cell r="C9">
            <v>9947</v>
          </cell>
          <cell r="D9">
            <v>13940</v>
          </cell>
          <cell r="E9">
            <v>15946</v>
          </cell>
          <cell r="F9">
            <v>18166</v>
          </cell>
          <cell r="H9">
            <v>9604</v>
          </cell>
          <cell r="I9">
            <v>14502</v>
          </cell>
          <cell r="J9">
            <v>16914</v>
          </cell>
          <cell r="K9">
            <v>20049</v>
          </cell>
          <cell r="L9">
            <v>20226</v>
          </cell>
          <cell r="M9">
            <v>21858</v>
          </cell>
          <cell r="N9">
            <v>21021</v>
          </cell>
          <cell r="O9">
            <v>20608</v>
          </cell>
          <cell r="P9">
            <v>23569</v>
          </cell>
          <cell r="Q9">
            <v>21323</v>
          </cell>
          <cell r="R9">
            <v>19564</v>
          </cell>
          <cell r="S9">
            <v>23271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board approval"/>
      <sheetName val="after dividen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LRECON"/>
      <sheetName val="OPPLNREC"/>
      <sheetName val="OPPLNREC (2)"/>
      <sheetName val="PRESPBT"/>
      <sheetName val="TOTPBTSTAT"/>
      <sheetName val="Sheet2"/>
      <sheetName val="8MNTHPBT"/>
      <sheetName val="PRODCONT"/>
      <sheetName val="TAXWOR"/>
      <sheetName val="WORKINGS"/>
      <sheetName val="MATMC"/>
      <sheetName val="MATMOP"/>
      <sheetName val="FIXDEXP"/>
      <sheetName val="Sheet1"/>
      <sheetName val="MONTHLY"/>
      <sheetName val="successive"/>
      <sheetName val="comparative"/>
      <sheetName val="PRESPBT (2)"/>
      <sheetName val="premise -1"/>
      <sheetName val="CASFLO"/>
      <sheetName val="MATSCO"/>
      <sheetName val="PBTRECON (2)"/>
      <sheetName val="premise-2"/>
      <sheetName val="purchase.sales.stock"/>
      <sheetName val="ITASS"/>
      <sheetName val="premise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26"/>
  <sheetViews>
    <sheetView tabSelected="1" zoomScaleSheetLayoutView="100" workbookViewId="0" topLeftCell="A1">
      <selection activeCell="B68" sqref="B68"/>
    </sheetView>
  </sheetViews>
  <sheetFormatPr defaultColWidth="11.421875" defaultRowHeight="18" customHeight="1"/>
  <cols>
    <col min="1" max="1" width="5.8515625" style="2" customWidth="1"/>
    <col min="2" max="2" width="53.421875" style="2" customWidth="1"/>
    <col min="3" max="3" width="13.7109375" style="2" bestFit="1" customWidth="1"/>
    <col min="4" max="4" width="15.140625" style="2" customWidth="1"/>
    <col min="5" max="5" width="3.421875" style="2" customWidth="1"/>
    <col min="6" max="6" width="13.421875" style="2" customWidth="1"/>
    <col min="7" max="7" width="11.7109375" style="2" customWidth="1"/>
    <col min="8" max="8" width="0.85546875" style="2" customWidth="1"/>
    <col min="9" max="9" width="4.8515625" style="2" customWidth="1"/>
    <col min="10" max="10" width="41.57421875" style="2" customWidth="1"/>
    <col min="11" max="11" width="13.7109375" style="162" customWidth="1"/>
    <col min="12" max="12" width="15.28125" style="162" customWidth="1"/>
    <col min="13" max="13" width="3.00390625" style="2" customWidth="1"/>
    <col min="14" max="15" width="1.7109375" style="2" customWidth="1"/>
    <col min="16" max="16384" width="11.421875" style="2" customWidth="1"/>
  </cols>
  <sheetData>
    <row r="1" spans="1:13" ht="18" customHeight="1">
      <c r="A1" s="181" t="s">
        <v>0</v>
      </c>
      <c r="B1" s="182"/>
      <c r="C1" s="182"/>
      <c r="D1" s="182"/>
      <c r="E1" s="182"/>
      <c r="F1" s="182"/>
      <c r="G1" s="182"/>
      <c r="H1" s="182"/>
      <c r="I1" s="182"/>
      <c r="J1" s="182"/>
      <c r="K1" s="182"/>
      <c r="L1" s="183"/>
      <c r="M1" s="1"/>
    </row>
    <row r="2" spans="1:13" ht="18" customHeight="1">
      <c r="A2" s="184" t="s">
        <v>1</v>
      </c>
      <c r="B2" s="185"/>
      <c r="C2" s="185"/>
      <c r="D2" s="185"/>
      <c r="E2" s="185"/>
      <c r="F2" s="185"/>
      <c r="G2" s="185"/>
      <c r="H2" s="185"/>
      <c r="I2" s="185"/>
      <c r="J2" s="185"/>
      <c r="K2" s="185"/>
      <c r="L2" s="186"/>
      <c r="M2" s="1"/>
    </row>
    <row r="3" spans="1:13" ht="7.5" customHeight="1">
      <c r="A3" s="3"/>
      <c r="B3" s="4"/>
      <c r="C3" s="4"/>
      <c r="D3" s="4"/>
      <c r="E3" s="4"/>
      <c r="F3" s="4"/>
      <c r="G3" s="4"/>
      <c r="H3" s="4"/>
      <c r="I3" s="4"/>
      <c r="J3" s="4"/>
      <c r="K3" s="5"/>
      <c r="L3" s="6"/>
      <c r="M3" s="1"/>
    </row>
    <row r="4" spans="1:15" ht="18" customHeight="1">
      <c r="A4" s="187" t="s">
        <v>2</v>
      </c>
      <c r="B4" s="188"/>
      <c r="C4" s="188"/>
      <c r="D4" s="188"/>
      <c r="E4" s="188"/>
      <c r="F4" s="188"/>
      <c r="G4" s="188"/>
      <c r="H4" s="8"/>
      <c r="I4" s="189" t="s">
        <v>3</v>
      </c>
      <c r="J4" s="189"/>
      <c r="K4" s="189"/>
      <c r="L4" s="190"/>
      <c r="M4" s="10"/>
      <c r="N4" s="10"/>
      <c r="O4" s="10"/>
    </row>
    <row r="5" spans="1:15" ht="18" customHeight="1">
      <c r="A5" s="187"/>
      <c r="B5" s="188"/>
      <c r="C5" s="188"/>
      <c r="D5" s="188"/>
      <c r="E5" s="1"/>
      <c r="F5" s="188"/>
      <c r="G5" s="188"/>
      <c r="H5" s="11"/>
      <c r="I5" s="189" t="s">
        <v>4</v>
      </c>
      <c r="J5" s="189"/>
      <c r="K5" s="189"/>
      <c r="L5" s="190"/>
      <c r="M5" s="10"/>
      <c r="N5" s="10"/>
      <c r="O5" s="10"/>
    </row>
    <row r="6" spans="1:15" ht="18" customHeight="1">
      <c r="A6" s="12"/>
      <c r="B6" s="13"/>
      <c r="C6" s="13"/>
      <c r="D6" s="9" t="s">
        <v>5</v>
      </c>
      <c r="E6" s="1"/>
      <c r="F6" s="189" t="s">
        <v>6</v>
      </c>
      <c r="G6" s="189"/>
      <c r="H6" s="189"/>
      <c r="I6" s="189" t="s">
        <v>7</v>
      </c>
      <c r="J6" s="189"/>
      <c r="K6" s="189"/>
      <c r="L6" s="190"/>
      <c r="M6" s="10"/>
      <c r="N6" s="10"/>
      <c r="O6" s="10"/>
    </row>
    <row r="7" spans="1:15" ht="18" customHeight="1">
      <c r="A7" s="15"/>
      <c r="B7" s="16"/>
      <c r="C7" s="16"/>
      <c r="D7" s="14"/>
      <c r="E7" s="16"/>
      <c r="F7" s="198"/>
      <c r="G7" s="198"/>
      <c r="H7" s="16"/>
      <c r="I7" s="16"/>
      <c r="J7" s="16"/>
      <c r="K7" s="199" t="s">
        <v>8</v>
      </c>
      <c r="L7" s="200"/>
      <c r="M7" s="10"/>
      <c r="N7" s="10"/>
      <c r="O7" s="10"/>
    </row>
    <row r="8" spans="1:15" ht="18" customHeight="1">
      <c r="A8" s="173" t="s">
        <v>9</v>
      </c>
      <c r="B8" s="174"/>
      <c r="C8" s="17" t="s">
        <v>10</v>
      </c>
      <c r="D8" s="18" t="s">
        <v>10</v>
      </c>
      <c r="E8" s="16"/>
      <c r="F8" s="178" t="s">
        <v>10</v>
      </c>
      <c r="G8" s="179"/>
      <c r="H8" s="16"/>
      <c r="I8" s="21" t="s">
        <v>11</v>
      </c>
      <c r="J8" s="22" t="s">
        <v>9</v>
      </c>
      <c r="K8" s="23" t="s">
        <v>12</v>
      </c>
      <c r="L8" s="24" t="s">
        <v>12</v>
      </c>
      <c r="M8" s="10"/>
      <c r="N8" s="10"/>
      <c r="O8" s="10"/>
    </row>
    <row r="9" spans="1:15" ht="18" customHeight="1">
      <c r="A9" s="175"/>
      <c r="B9" s="176"/>
      <c r="C9" s="19" t="s">
        <v>13</v>
      </c>
      <c r="D9" s="25" t="s">
        <v>14</v>
      </c>
      <c r="E9" s="26"/>
      <c r="F9" s="180" t="s">
        <v>13</v>
      </c>
      <c r="G9" s="179"/>
      <c r="H9" s="16"/>
      <c r="I9" s="27"/>
      <c r="J9" s="28"/>
      <c r="K9" s="29" t="s">
        <v>15</v>
      </c>
      <c r="L9" s="30" t="s">
        <v>15</v>
      </c>
      <c r="M9" s="10"/>
      <c r="N9" s="10"/>
      <c r="O9" s="10"/>
    </row>
    <row r="10" spans="1:15" ht="18" customHeight="1">
      <c r="A10" s="175"/>
      <c r="B10" s="176"/>
      <c r="C10" s="28"/>
      <c r="D10" s="26"/>
      <c r="E10" s="26"/>
      <c r="F10" s="26"/>
      <c r="G10" s="31"/>
      <c r="H10" s="16"/>
      <c r="I10" s="27"/>
      <c r="J10" s="32"/>
      <c r="K10" s="33" t="s">
        <v>16</v>
      </c>
      <c r="L10" s="34" t="s">
        <v>16</v>
      </c>
      <c r="M10" s="10"/>
      <c r="N10" s="10"/>
      <c r="O10" s="10"/>
    </row>
    <row r="11" spans="1:15" ht="18" customHeight="1">
      <c r="A11" s="175"/>
      <c r="B11" s="176"/>
      <c r="C11" s="28" t="s">
        <v>17</v>
      </c>
      <c r="D11" s="35" t="s">
        <v>18</v>
      </c>
      <c r="E11" s="26"/>
      <c r="F11" s="26" t="s">
        <v>17</v>
      </c>
      <c r="G11" s="28" t="s">
        <v>18</v>
      </c>
      <c r="H11" s="16"/>
      <c r="I11" s="27"/>
      <c r="J11" s="32"/>
      <c r="K11" s="33" t="s">
        <v>17</v>
      </c>
      <c r="L11" s="34" t="s">
        <v>18</v>
      </c>
      <c r="M11" s="10"/>
      <c r="N11" s="10"/>
      <c r="O11" s="10"/>
    </row>
    <row r="12" spans="1:15" ht="18" customHeight="1">
      <c r="A12" s="175"/>
      <c r="B12" s="177"/>
      <c r="C12" s="28"/>
      <c r="D12" s="28"/>
      <c r="E12" s="28"/>
      <c r="F12" s="26"/>
      <c r="G12" s="28"/>
      <c r="H12" s="16"/>
      <c r="I12" s="36"/>
      <c r="J12" s="37"/>
      <c r="K12" s="38" t="s">
        <v>19</v>
      </c>
      <c r="L12" s="39" t="s">
        <v>19</v>
      </c>
      <c r="M12" s="10"/>
      <c r="N12" s="10"/>
      <c r="O12" s="10"/>
    </row>
    <row r="13" spans="1:13" ht="18" customHeight="1">
      <c r="A13" s="40"/>
      <c r="B13" s="41"/>
      <c r="C13" s="42" t="s">
        <v>20</v>
      </c>
      <c r="D13" s="43" t="s">
        <v>21</v>
      </c>
      <c r="E13" s="44"/>
      <c r="F13" s="42" t="s">
        <v>20</v>
      </c>
      <c r="G13" s="41" t="s">
        <v>21</v>
      </c>
      <c r="H13" s="45"/>
      <c r="I13" s="46" t="s">
        <v>20</v>
      </c>
      <c r="J13" s="41" t="s">
        <v>21</v>
      </c>
      <c r="K13" s="47" t="s">
        <v>22</v>
      </c>
      <c r="L13" s="48" t="s">
        <v>23</v>
      </c>
      <c r="M13" s="1"/>
    </row>
    <row r="14" spans="1:13" ht="18" customHeight="1">
      <c r="A14" s="49" t="s">
        <v>24</v>
      </c>
      <c r="B14" s="50" t="s">
        <v>25</v>
      </c>
      <c r="C14" s="51">
        <v>367092</v>
      </c>
      <c r="D14" s="51">
        <f>(3214.06+5.44)*100</f>
        <v>321950</v>
      </c>
      <c r="E14" s="52"/>
      <c r="F14" s="53">
        <v>374672</v>
      </c>
      <c r="G14" s="53">
        <v>327055</v>
      </c>
      <c r="H14" s="54"/>
      <c r="I14" s="55">
        <v>1</v>
      </c>
      <c r="J14" s="21" t="s">
        <v>26</v>
      </c>
      <c r="K14" s="56"/>
      <c r="L14" s="56"/>
      <c r="M14" s="1"/>
    </row>
    <row r="15" spans="1:13" ht="18" customHeight="1">
      <c r="A15" s="57" t="s">
        <v>27</v>
      </c>
      <c r="B15" s="58" t="s">
        <v>28</v>
      </c>
      <c r="C15" s="59">
        <v>6574.9102588</v>
      </c>
      <c r="D15" s="59">
        <v>5071.2243319</v>
      </c>
      <c r="E15" s="52"/>
      <c r="F15" s="60">
        <v>6645</v>
      </c>
      <c r="G15" s="60">
        <v>5722</v>
      </c>
      <c r="H15" s="54"/>
      <c r="I15" s="55"/>
      <c r="J15" s="27"/>
      <c r="K15" s="61"/>
      <c r="L15" s="61"/>
      <c r="M15" s="1"/>
    </row>
    <row r="16" spans="1:13" ht="18" customHeight="1">
      <c r="A16" s="62"/>
      <c r="B16" s="58" t="s">
        <v>29</v>
      </c>
      <c r="C16" s="59">
        <f>SUM(C14:C15)</f>
        <v>373666.9102588</v>
      </c>
      <c r="D16" s="59">
        <f>SUM(D14:D15)</f>
        <v>327021.2243319</v>
      </c>
      <c r="E16" s="52"/>
      <c r="F16" s="63">
        <f>SUM(F14:F15)</f>
        <v>381317</v>
      </c>
      <c r="G16" s="63">
        <f>SUM(G14:G15)</f>
        <v>332777</v>
      </c>
      <c r="H16" s="54"/>
      <c r="I16" s="55"/>
      <c r="J16" s="64" t="s">
        <v>30</v>
      </c>
      <c r="K16" s="65">
        <v>372357</v>
      </c>
      <c r="L16" s="65">
        <v>322475</v>
      </c>
      <c r="M16" s="1"/>
    </row>
    <row r="17" spans="1:13" ht="18" customHeight="1">
      <c r="A17" s="66" t="s">
        <v>31</v>
      </c>
      <c r="B17" s="58" t="s">
        <v>32</v>
      </c>
      <c r="C17" s="51"/>
      <c r="D17" s="51"/>
      <c r="E17" s="52"/>
      <c r="F17" s="53"/>
      <c r="G17" s="53"/>
      <c r="H17" s="54"/>
      <c r="I17" s="55"/>
      <c r="J17" s="67" t="s">
        <v>33</v>
      </c>
      <c r="K17" s="68">
        <v>47969</v>
      </c>
      <c r="L17" s="68">
        <v>13816</v>
      </c>
      <c r="M17" s="1"/>
    </row>
    <row r="18" spans="1:13" ht="18" customHeight="1">
      <c r="A18" s="57"/>
      <c r="B18" s="58" t="s">
        <v>34</v>
      </c>
      <c r="C18" s="51">
        <f>(2.48+58.08)*100</f>
        <v>6055.999999999999</v>
      </c>
      <c r="D18" s="69">
        <v>-2607</v>
      </c>
      <c r="E18" s="52"/>
      <c r="F18" s="53">
        <v>5370</v>
      </c>
      <c r="G18" s="69">
        <v>-3042</v>
      </c>
      <c r="H18" s="54"/>
      <c r="I18" s="55"/>
      <c r="J18" s="70" t="s">
        <v>35</v>
      </c>
      <c r="K18" s="71">
        <f>+K17+K16</f>
        <v>420326</v>
      </c>
      <c r="L18" s="71">
        <f>+L17+L16</f>
        <v>336291</v>
      </c>
      <c r="M18" s="1"/>
    </row>
    <row r="19" spans="1:13" ht="18" customHeight="1">
      <c r="A19" s="57"/>
      <c r="B19" s="58" t="s">
        <v>36</v>
      </c>
      <c r="C19" s="72"/>
      <c r="D19" s="72"/>
      <c r="E19" s="52"/>
      <c r="F19" s="53"/>
      <c r="G19" s="53"/>
      <c r="H19" s="54"/>
      <c r="I19" s="55"/>
      <c r="J19" s="70"/>
      <c r="K19" s="71"/>
      <c r="L19" s="71"/>
      <c r="M19" s="1"/>
    </row>
    <row r="20" spans="1:13" ht="18" customHeight="1">
      <c r="A20" s="57"/>
      <c r="B20" s="58" t="s">
        <v>37</v>
      </c>
      <c r="C20" s="51">
        <f>(2667.22-3.27)*100</f>
        <v>266395</v>
      </c>
      <c r="D20" s="51">
        <v>241144.99999999997</v>
      </c>
      <c r="E20" s="52"/>
      <c r="F20" s="53">
        <f>(2690.38-3.27)*100</f>
        <v>268711</v>
      </c>
      <c r="G20" s="53">
        <f>(2451.45+2.7+30.42-48.42-11.71)*100</f>
        <v>242443.99999999997</v>
      </c>
      <c r="H20" s="54"/>
      <c r="I20" s="27"/>
      <c r="J20" s="70" t="s">
        <v>38</v>
      </c>
      <c r="K20" s="68">
        <f>(369.37+87.17)*100</f>
        <v>45654</v>
      </c>
      <c r="L20" s="68">
        <f>(71.53+20.83)*100</f>
        <v>9236</v>
      </c>
      <c r="M20" s="1"/>
    </row>
    <row r="21" spans="1:13" ht="18" customHeight="1">
      <c r="A21" s="73"/>
      <c r="B21" s="58" t="s">
        <v>39</v>
      </c>
      <c r="C21" s="51">
        <v>5561</v>
      </c>
      <c r="D21" s="51">
        <v>4842</v>
      </c>
      <c r="E21" s="74"/>
      <c r="F21" s="52">
        <v>5561</v>
      </c>
      <c r="G21" s="53">
        <v>4842</v>
      </c>
      <c r="H21" s="54"/>
      <c r="I21" s="27"/>
      <c r="J21" s="75" t="s">
        <v>40</v>
      </c>
      <c r="K21" s="68">
        <f>K18-K20</f>
        <v>374672</v>
      </c>
      <c r="L21" s="68">
        <f>L18-L20</f>
        <v>327055</v>
      </c>
      <c r="M21" s="1"/>
    </row>
    <row r="22" spans="1:15" ht="18" customHeight="1">
      <c r="A22" s="73"/>
      <c r="B22" s="58" t="s">
        <v>41</v>
      </c>
      <c r="C22" s="51">
        <v>20452</v>
      </c>
      <c r="D22" s="51">
        <v>17637</v>
      </c>
      <c r="E22" s="74"/>
      <c r="F22" s="52">
        <f>(199.45+24.44+16.05)*100</f>
        <v>23994</v>
      </c>
      <c r="G22" s="53">
        <f>(200.64+1.54)*100</f>
        <v>20217.999999999996</v>
      </c>
      <c r="H22" s="76"/>
      <c r="I22" s="1"/>
      <c r="J22" s="27"/>
      <c r="K22" s="77"/>
      <c r="L22" s="77"/>
      <c r="M22" s="1"/>
      <c r="N22" s="78"/>
      <c r="O22" s="78"/>
    </row>
    <row r="23" spans="1:15" ht="18" customHeight="1">
      <c r="A23" s="73"/>
      <c r="B23" s="58" t="s">
        <v>42</v>
      </c>
      <c r="C23" s="51">
        <v>10288</v>
      </c>
      <c r="D23" s="51">
        <v>9459</v>
      </c>
      <c r="E23" s="74"/>
      <c r="F23" s="52">
        <v>13315</v>
      </c>
      <c r="G23" s="53">
        <v>10892</v>
      </c>
      <c r="H23" s="76"/>
      <c r="I23" s="1"/>
      <c r="J23" s="27"/>
      <c r="K23" s="77"/>
      <c r="L23" s="77"/>
      <c r="M23" s="1"/>
      <c r="N23" s="78"/>
      <c r="O23" s="78"/>
    </row>
    <row r="24" spans="1:15" ht="18" customHeight="1">
      <c r="A24" s="73"/>
      <c r="B24" s="58" t="s">
        <v>43</v>
      </c>
      <c r="C24" s="51">
        <v>56428</v>
      </c>
      <c r="D24" s="51">
        <f>(537.36-0.18)*100</f>
        <v>53718.00000000001</v>
      </c>
      <c r="E24" s="74"/>
      <c r="F24" s="52">
        <v>65521</v>
      </c>
      <c r="G24" s="53">
        <f>(609.12-19.14+10.74-1.54)*100</f>
        <v>59918.00000000001</v>
      </c>
      <c r="H24" s="76"/>
      <c r="I24" s="79" t="s">
        <v>44</v>
      </c>
      <c r="J24" s="70" t="s">
        <v>45</v>
      </c>
      <c r="K24" s="80"/>
      <c r="L24" s="80"/>
      <c r="M24" s="1"/>
      <c r="N24" s="78"/>
      <c r="O24" s="78"/>
    </row>
    <row r="25" spans="1:13" ht="18" customHeight="1">
      <c r="A25" s="7"/>
      <c r="B25" s="58" t="s">
        <v>46</v>
      </c>
      <c r="C25" s="51">
        <f>SUM(C18:C24)</f>
        <v>365180</v>
      </c>
      <c r="D25" s="74">
        <f>SUM(D18:D24)</f>
        <v>324194</v>
      </c>
      <c r="E25" s="74"/>
      <c r="F25" s="52">
        <f>SUM(F18:F24)</f>
        <v>382472</v>
      </c>
      <c r="G25" s="53">
        <f>SUM(G18:G24)</f>
        <v>335271.99999999994</v>
      </c>
      <c r="H25" s="76"/>
      <c r="I25" s="32"/>
      <c r="J25" s="27" t="s">
        <v>47</v>
      </c>
      <c r="K25" s="81"/>
      <c r="L25" s="81"/>
      <c r="M25" s="1"/>
    </row>
    <row r="26" spans="1:13" ht="18" customHeight="1">
      <c r="A26" s="57" t="s">
        <v>48</v>
      </c>
      <c r="B26" s="58" t="s">
        <v>49</v>
      </c>
      <c r="C26" s="82"/>
      <c r="D26" s="83"/>
      <c r="E26" s="83"/>
      <c r="F26" s="82"/>
      <c r="G26" s="82"/>
      <c r="H26" s="84"/>
      <c r="I26" s="27"/>
      <c r="J26" s="85" t="s">
        <v>50</v>
      </c>
      <c r="K26" s="69">
        <v>-1754</v>
      </c>
      <c r="L26" s="69">
        <v>-1986</v>
      </c>
      <c r="M26" s="1"/>
    </row>
    <row r="27" spans="1:13" ht="18" customHeight="1">
      <c r="A27" s="57"/>
      <c r="B27" s="58" t="s">
        <v>51</v>
      </c>
      <c r="C27" s="82">
        <f>+C16-C25</f>
        <v>8486.910258800024</v>
      </c>
      <c r="D27" s="83">
        <f>+D16-D25</f>
        <v>2827.2243319000117</v>
      </c>
      <c r="E27" s="83"/>
      <c r="F27" s="69">
        <f>+F16-F25</f>
        <v>-1155</v>
      </c>
      <c r="G27" s="69">
        <f>+G16-G25</f>
        <v>-2494.999999999942</v>
      </c>
      <c r="H27" s="86"/>
      <c r="I27" s="55"/>
      <c r="J27" s="67" t="s">
        <v>33</v>
      </c>
      <c r="K27" s="68">
        <v>556</v>
      </c>
      <c r="L27" s="68">
        <v>57.99999999999999</v>
      </c>
      <c r="M27" s="1"/>
    </row>
    <row r="28" spans="1:13" ht="18" customHeight="1">
      <c r="A28" s="57" t="s">
        <v>52</v>
      </c>
      <c r="B28" s="58" t="s">
        <v>53</v>
      </c>
      <c r="C28" s="82">
        <v>302.18974120000075</v>
      </c>
      <c r="D28" s="83">
        <v>2120.3556681</v>
      </c>
      <c r="E28" s="83"/>
      <c r="F28" s="82">
        <v>322</v>
      </c>
      <c r="G28" s="87">
        <v>1578</v>
      </c>
      <c r="H28" s="86"/>
      <c r="I28" s="55"/>
      <c r="J28" s="70" t="s">
        <v>35</v>
      </c>
      <c r="K28" s="69">
        <f>SUM(K26:K27)</f>
        <v>-1198</v>
      </c>
      <c r="L28" s="69">
        <f>SUM(L26:L27)</f>
        <v>-1928</v>
      </c>
      <c r="M28" s="1"/>
    </row>
    <row r="29" spans="1:13" ht="18" customHeight="1">
      <c r="A29" s="57"/>
      <c r="B29" s="58" t="s">
        <v>54</v>
      </c>
      <c r="C29" s="82">
        <v>149</v>
      </c>
      <c r="D29" s="88">
        <v>0</v>
      </c>
      <c r="E29" s="82"/>
      <c r="F29" s="69">
        <v>-511.00000000000006</v>
      </c>
      <c r="G29" s="89">
        <v>0</v>
      </c>
      <c r="H29" s="86"/>
      <c r="I29" s="55"/>
      <c r="J29" s="70"/>
      <c r="K29" s="71"/>
      <c r="L29" s="71"/>
      <c r="M29" s="1"/>
    </row>
    <row r="30" spans="1:13" ht="18" customHeight="1">
      <c r="A30" s="57" t="s">
        <v>55</v>
      </c>
      <c r="B30" s="58" t="s">
        <v>56</v>
      </c>
      <c r="C30" s="82">
        <f>+C27+C28+C29</f>
        <v>8938.100000000024</v>
      </c>
      <c r="D30" s="83">
        <f>+D27+D28</f>
        <v>4947.580000000012</v>
      </c>
      <c r="E30" s="82"/>
      <c r="F30" s="69">
        <f>+F27+F28+F29</f>
        <v>-1344</v>
      </c>
      <c r="G30" s="69">
        <f>+G27+G28</f>
        <v>-916.9999999999418</v>
      </c>
      <c r="H30" s="86"/>
      <c r="I30" s="55"/>
      <c r="J30" s="70"/>
      <c r="K30" s="71"/>
      <c r="L30" s="71"/>
      <c r="M30" s="1"/>
    </row>
    <row r="31" spans="1:13" ht="18" customHeight="1">
      <c r="A31" s="57" t="s">
        <v>57</v>
      </c>
      <c r="B31" s="58" t="s">
        <v>58</v>
      </c>
      <c r="C31" s="82">
        <v>5501</v>
      </c>
      <c r="D31" s="83">
        <v>219</v>
      </c>
      <c r="E31" s="82"/>
      <c r="F31" s="83">
        <v>7447</v>
      </c>
      <c r="G31" s="87">
        <v>884</v>
      </c>
      <c r="H31" s="86"/>
      <c r="I31" s="55"/>
      <c r="J31" s="27" t="s">
        <v>59</v>
      </c>
      <c r="K31" s="77"/>
      <c r="L31" s="77"/>
      <c r="M31" s="1"/>
    </row>
    <row r="32" spans="1:13" ht="18" customHeight="1">
      <c r="A32" s="57" t="s">
        <v>60</v>
      </c>
      <c r="B32" s="58" t="s">
        <v>61</v>
      </c>
      <c r="C32" s="51">
        <f>+C30-C31</f>
        <v>3437.100000000024</v>
      </c>
      <c r="D32" s="74">
        <f>+D30-D31</f>
        <v>4728.580000000012</v>
      </c>
      <c r="E32" s="74"/>
      <c r="F32" s="69">
        <f>+F30-F31</f>
        <v>-8791</v>
      </c>
      <c r="G32" s="69">
        <f>+G30-G31</f>
        <v>-1800.9999999999418</v>
      </c>
      <c r="H32" s="90"/>
      <c r="I32" s="55"/>
      <c r="J32" s="70" t="s">
        <v>62</v>
      </c>
      <c r="K32" s="71">
        <f>(--74.47)*100</f>
        <v>7447</v>
      </c>
      <c r="L32" s="71">
        <v>884</v>
      </c>
      <c r="M32" s="1"/>
    </row>
    <row r="33" spans="1:15" ht="18" customHeight="1">
      <c r="A33" s="57"/>
      <c r="B33" s="58" t="s">
        <v>63</v>
      </c>
      <c r="C33" s="51"/>
      <c r="D33" s="74"/>
      <c r="E33" s="74"/>
      <c r="F33" s="74"/>
      <c r="G33" s="52"/>
      <c r="H33" s="90"/>
      <c r="I33" s="55"/>
      <c r="J33" s="70"/>
      <c r="K33" s="71"/>
      <c r="L33" s="71"/>
      <c r="M33" s="1"/>
      <c r="O33" s="2">
        <v>64.18</v>
      </c>
    </row>
    <row r="34" spans="1:13" ht="18" customHeight="1">
      <c r="A34" s="57" t="s">
        <v>64</v>
      </c>
      <c r="B34" s="58" t="s">
        <v>65</v>
      </c>
      <c r="C34" s="69">
        <v>-327</v>
      </c>
      <c r="D34" s="69">
        <v>-1192</v>
      </c>
      <c r="E34" s="74"/>
      <c r="F34" s="69">
        <v>-327</v>
      </c>
      <c r="G34" s="69">
        <v>-1192</v>
      </c>
      <c r="H34" s="90"/>
      <c r="I34" s="55"/>
      <c r="J34" s="70" t="s">
        <v>66</v>
      </c>
      <c r="K34" s="71">
        <f>(0.24+4.49)*100</f>
        <v>473.00000000000006</v>
      </c>
      <c r="L34" s="71">
        <v>181</v>
      </c>
      <c r="M34" s="1"/>
    </row>
    <row r="35" spans="1:13" ht="18" customHeight="1">
      <c r="A35" s="57" t="s">
        <v>67</v>
      </c>
      <c r="B35" s="58" t="s">
        <v>68</v>
      </c>
      <c r="C35" s="51">
        <f>+C32+C34</f>
        <v>3110.100000000024</v>
      </c>
      <c r="D35" s="74">
        <f>+D32+D34</f>
        <v>3536.5800000000118</v>
      </c>
      <c r="E35" s="74"/>
      <c r="F35" s="69">
        <f>+F32+F34</f>
        <v>-9118</v>
      </c>
      <c r="G35" s="69">
        <f>+G32+G34</f>
        <v>-2992.999999999942</v>
      </c>
      <c r="H35" s="90"/>
      <c r="I35" s="55"/>
      <c r="J35" s="70" t="s">
        <v>69</v>
      </c>
      <c r="K35" s="77"/>
      <c r="L35" s="77"/>
      <c r="M35" s="1"/>
    </row>
    <row r="36" spans="1:13" ht="18" customHeight="1">
      <c r="A36" s="57"/>
      <c r="B36" s="58" t="s">
        <v>70</v>
      </c>
      <c r="C36" s="51"/>
      <c r="D36" s="74"/>
      <c r="E36" s="51"/>
      <c r="F36" s="74"/>
      <c r="G36" s="52"/>
      <c r="H36" s="54"/>
      <c r="I36" s="55"/>
      <c r="J36" s="70"/>
      <c r="K36" s="77"/>
      <c r="L36" s="77"/>
      <c r="M36" s="1"/>
    </row>
    <row r="37" spans="1:13" ht="18" customHeight="1">
      <c r="A37" s="57" t="s">
        <v>71</v>
      </c>
      <c r="B37" s="58" t="s">
        <v>72</v>
      </c>
      <c r="C37" s="51">
        <v>2</v>
      </c>
      <c r="D37" s="74">
        <v>360</v>
      </c>
      <c r="E37" s="51"/>
      <c r="F37" s="69">
        <f>(3.74+3.16-33.9)*100</f>
        <v>-2700</v>
      </c>
      <c r="G37" s="69">
        <f>(3.67+4.22+-30.6)*100</f>
        <v>-2271</v>
      </c>
      <c r="H37" s="54"/>
      <c r="I37" s="55"/>
      <c r="J37" s="70" t="s">
        <v>73</v>
      </c>
      <c r="K37" s="69">
        <f>+K28-K32-K34</f>
        <v>-9118</v>
      </c>
      <c r="L37" s="69">
        <f>+L28-L32-L34</f>
        <v>-2993</v>
      </c>
      <c r="M37" s="1"/>
    </row>
    <row r="38" spans="1:13" ht="18" customHeight="1">
      <c r="A38" s="57" t="s">
        <v>74</v>
      </c>
      <c r="B38" s="58" t="s">
        <v>75</v>
      </c>
      <c r="C38" s="51"/>
      <c r="D38" s="74"/>
      <c r="E38" s="51"/>
      <c r="F38" s="52"/>
      <c r="G38" s="69"/>
      <c r="H38" s="54"/>
      <c r="I38" s="27"/>
      <c r="J38" s="27"/>
      <c r="K38" s="61"/>
      <c r="L38" s="61"/>
      <c r="M38" s="1"/>
    </row>
    <row r="39" spans="1:13" ht="18" customHeight="1">
      <c r="A39" s="73"/>
      <c r="B39" s="58" t="s">
        <v>76</v>
      </c>
      <c r="C39" s="51">
        <f>+C35-C37</f>
        <v>3108.100000000024</v>
      </c>
      <c r="D39" s="74">
        <f>+D35-D37</f>
        <v>3176.5800000000118</v>
      </c>
      <c r="E39" s="51"/>
      <c r="F39" s="69">
        <f>+F35-F37</f>
        <v>-6418</v>
      </c>
      <c r="G39" s="69">
        <f>+G35-G37</f>
        <v>-721.9999999999418</v>
      </c>
      <c r="H39" s="54"/>
      <c r="I39" s="91"/>
      <c r="J39" s="21"/>
      <c r="K39" s="92"/>
      <c r="L39" s="92"/>
      <c r="M39" s="1"/>
    </row>
    <row r="40" spans="1:13" ht="18" customHeight="1">
      <c r="A40" s="73" t="s">
        <v>77</v>
      </c>
      <c r="B40" s="93" t="s">
        <v>78</v>
      </c>
      <c r="C40" s="51"/>
      <c r="D40" s="74"/>
      <c r="E40" s="51"/>
      <c r="F40" s="163">
        <f>0.98*100</f>
        <v>98</v>
      </c>
      <c r="G40" s="69">
        <f>-21.03*100</f>
        <v>-2103</v>
      </c>
      <c r="H40" s="54"/>
      <c r="I40" s="91"/>
      <c r="J40" s="27"/>
      <c r="K40" s="77"/>
      <c r="L40" s="77"/>
      <c r="M40" s="1"/>
    </row>
    <row r="41" spans="1:13" ht="18" customHeight="1">
      <c r="A41" s="57" t="s">
        <v>79</v>
      </c>
      <c r="B41" s="58" t="s">
        <v>80</v>
      </c>
      <c r="C41" s="72">
        <v>0</v>
      </c>
      <c r="D41" s="72">
        <v>0</v>
      </c>
      <c r="E41" s="94"/>
      <c r="F41" s="89">
        <v>0</v>
      </c>
      <c r="G41" s="94">
        <v>0</v>
      </c>
      <c r="H41" s="54"/>
      <c r="I41" s="44" t="s">
        <v>81</v>
      </c>
      <c r="J41" s="70" t="s">
        <v>82</v>
      </c>
      <c r="K41" s="80"/>
      <c r="L41" s="80"/>
      <c r="M41" s="1"/>
    </row>
    <row r="42" spans="1:13" ht="18" customHeight="1">
      <c r="A42" s="57" t="s">
        <v>83</v>
      </c>
      <c r="B42" s="58" t="s">
        <v>84</v>
      </c>
      <c r="C42" s="51">
        <f>+C39-C41</f>
        <v>3108.100000000024</v>
      </c>
      <c r="D42" s="51">
        <f>+D39-D41</f>
        <v>3176.5800000000118</v>
      </c>
      <c r="E42" s="52"/>
      <c r="F42" s="69">
        <f>+F39-F41+F40</f>
        <v>-6320</v>
      </c>
      <c r="G42" s="69">
        <f>+G39-G41+G40</f>
        <v>-2824.999999999942</v>
      </c>
      <c r="H42" s="54"/>
      <c r="I42" s="27"/>
      <c r="J42" s="64" t="s">
        <v>85</v>
      </c>
      <c r="K42" s="71">
        <v>159858</v>
      </c>
      <c r="L42" s="71">
        <v>139920</v>
      </c>
      <c r="M42" s="1"/>
    </row>
    <row r="43" spans="1:13" ht="18" customHeight="1">
      <c r="A43" s="57" t="s">
        <v>86</v>
      </c>
      <c r="B43" s="58" t="s">
        <v>87</v>
      </c>
      <c r="C43" s="51"/>
      <c r="D43" s="51"/>
      <c r="E43" s="52"/>
      <c r="F43" s="53"/>
      <c r="G43" s="69"/>
      <c r="H43" s="54"/>
      <c r="I43" s="27"/>
      <c r="J43" s="95" t="s">
        <v>33</v>
      </c>
      <c r="K43" s="71">
        <v>8440</v>
      </c>
      <c r="L43" s="71">
        <v>8945</v>
      </c>
      <c r="M43" s="1"/>
    </row>
    <row r="44" spans="1:13" ht="18" customHeight="1">
      <c r="A44" s="57"/>
      <c r="B44" s="58" t="s">
        <v>88</v>
      </c>
      <c r="C44" s="51">
        <v>2375</v>
      </c>
      <c r="D44" s="51">
        <v>2375</v>
      </c>
      <c r="E44" s="51"/>
      <c r="F44" s="51">
        <v>2375</v>
      </c>
      <c r="G44" s="51">
        <v>2375</v>
      </c>
      <c r="H44" s="54"/>
      <c r="I44" s="96"/>
      <c r="J44" s="75" t="s">
        <v>35</v>
      </c>
      <c r="K44" s="97">
        <f>SUM(K42:K43)</f>
        <v>168298</v>
      </c>
      <c r="L44" s="97">
        <f>SUM(L42:L43)</f>
        <v>148865</v>
      </c>
      <c r="M44" s="1"/>
    </row>
    <row r="45" spans="1:13" ht="18" customHeight="1">
      <c r="A45" s="57" t="s">
        <v>89</v>
      </c>
      <c r="B45" s="95" t="s">
        <v>90</v>
      </c>
      <c r="C45" s="98">
        <f>80587-1663-283</f>
        <v>78641</v>
      </c>
      <c r="D45" s="98">
        <v>79783</v>
      </c>
      <c r="E45" s="99"/>
      <c r="F45" s="98">
        <f>63589-1663-283</f>
        <v>61643</v>
      </c>
      <c r="G45" s="51">
        <v>72814</v>
      </c>
      <c r="H45" s="54"/>
      <c r="I45" s="100"/>
      <c r="J45" s="100"/>
      <c r="K45" s="101"/>
      <c r="L45" s="101"/>
      <c r="M45" s="1"/>
    </row>
    <row r="46" spans="1:13" ht="18" customHeight="1">
      <c r="A46" s="57"/>
      <c r="B46" s="58" t="s">
        <v>91</v>
      </c>
      <c r="C46" s="51"/>
      <c r="D46" s="51"/>
      <c r="E46" s="52"/>
      <c r="F46" s="53"/>
      <c r="G46" s="52"/>
      <c r="H46" s="54"/>
      <c r="I46" s="27"/>
      <c r="J46" s="32"/>
      <c r="K46" s="77"/>
      <c r="L46" s="77"/>
      <c r="M46" s="1"/>
    </row>
    <row r="47" spans="1:13" ht="18" customHeight="1">
      <c r="A47" s="57" t="s">
        <v>92</v>
      </c>
      <c r="B47" s="58" t="s">
        <v>93</v>
      </c>
      <c r="C47" s="51"/>
      <c r="D47" s="51"/>
      <c r="E47" s="52"/>
      <c r="F47" s="53"/>
      <c r="G47" s="53"/>
      <c r="H47" s="54"/>
      <c r="I47" s="27"/>
      <c r="J47" s="32"/>
      <c r="K47" s="77"/>
      <c r="L47" s="77"/>
      <c r="M47" s="1"/>
    </row>
    <row r="48" spans="1:13" ht="18" customHeight="1">
      <c r="A48" s="57" t="s">
        <v>94</v>
      </c>
      <c r="B48" s="58" t="s">
        <v>95</v>
      </c>
      <c r="C48" s="102"/>
      <c r="D48" s="102"/>
      <c r="E48" s="90"/>
      <c r="F48" s="76"/>
      <c r="G48" s="76"/>
      <c r="H48" s="54"/>
      <c r="I48" s="27"/>
      <c r="J48" s="27"/>
      <c r="K48" s="61"/>
      <c r="L48" s="61"/>
      <c r="M48" s="1"/>
    </row>
    <row r="49" spans="1:13" ht="18" customHeight="1">
      <c r="A49" s="73"/>
      <c r="B49" s="58" t="s">
        <v>96</v>
      </c>
      <c r="C49" s="102"/>
      <c r="D49" s="102"/>
      <c r="E49" s="90"/>
      <c r="F49" s="76"/>
      <c r="G49" s="76"/>
      <c r="H49" s="54"/>
      <c r="I49" s="27"/>
      <c r="J49" s="64"/>
      <c r="K49" s="65"/>
      <c r="L49" s="65"/>
      <c r="M49" s="1"/>
    </row>
    <row r="50" spans="1:13" ht="18" customHeight="1">
      <c r="A50" s="73"/>
      <c r="B50" s="58" t="s">
        <v>97</v>
      </c>
      <c r="C50" s="102">
        <f>C42/C44</f>
        <v>1.3086736842105364</v>
      </c>
      <c r="D50" s="102">
        <f>D42/D44</f>
        <v>1.3375073684210577</v>
      </c>
      <c r="E50" s="90"/>
      <c r="F50" s="103">
        <v>-2.66</v>
      </c>
      <c r="G50" s="103">
        <f>G42/G44</f>
        <v>-1.1894736842105018</v>
      </c>
      <c r="H50" s="54"/>
      <c r="I50" s="27"/>
      <c r="J50" s="104"/>
      <c r="K50" s="71"/>
      <c r="L50" s="71"/>
      <c r="M50" s="1"/>
    </row>
    <row r="51" spans="1:13" ht="18" customHeight="1">
      <c r="A51" s="57" t="s">
        <v>98</v>
      </c>
      <c r="B51" s="58" t="s">
        <v>99</v>
      </c>
      <c r="C51" s="102"/>
      <c r="D51" s="102"/>
      <c r="E51" s="90"/>
      <c r="F51" s="76"/>
      <c r="G51" s="76"/>
      <c r="H51" s="54"/>
      <c r="I51" s="27"/>
      <c r="J51" s="104"/>
      <c r="K51" s="71"/>
      <c r="L51" s="71"/>
      <c r="M51" s="1"/>
    </row>
    <row r="52" spans="1:13" ht="18" customHeight="1">
      <c r="A52" s="73"/>
      <c r="B52" s="58" t="s">
        <v>96</v>
      </c>
      <c r="C52" s="102"/>
      <c r="D52" s="102"/>
      <c r="E52" s="90"/>
      <c r="F52" s="76"/>
      <c r="G52" s="76"/>
      <c r="H52" s="54"/>
      <c r="I52" s="27"/>
      <c r="J52" s="104"/>
      <c r="K52" s="71"/>
      <c r="L52" s="71"/>
      <c r="M52" s="1"/>
    </row>
    <row r="53" spans="1:13" ht="18" customHeight="1">
      <c r="A53" s="73"/>
      <c r="B53" s="58" t="s">
        <v>97</v>
      </c>
      <c r="C53" s="102">
        <f>C42/C44</f>
        <v>1.3086736842105364</v>
      </c>
      <c r="D53" s="102">
        <f>D42/D44</f>
        <v>1.3375073684210577</v>
      </c>
      <c r="E53" s="90"/>
      <c r="F53" s="103">
        <v>-2.66</v>
      </c>
      <c r="G53" s="103">
        <f>G42/G44</f>
        <v>-1.1894736842105018</v>
      </c>
      <c r="H53" s="54"/>
      <c r="I53" s="27"/>
      <c r="J53" s="104"/>
      <c r="K53" s="71"/>
      <c r="L53" s="71"/>
      <c r="M53" s="1"/>
    </row>
    <row r="54" spans="1:13" ht="18" customHeight="1">
      <c r="A54" s="57" t="s">
        <v>100</v>
      </c>
      <c r="B54" s="58" t="s">
        <v>101</v>
      </c>
      <c r="C54" s="102"/>
      <c r="D54" s="102"/>
      <c r="E54" s="90"/>
      <c r="F54" s="76"/>
      <c r="G54" s="52"/>
      <c r="H54" s="105"/>
      <c r="I54" s="27"/>
      <c r="J54" s="27"/>
      <c r="K54" s="61"/>
      <c r="L54" s="61"/>
      <c r="M54" s="1"/>
    </row>
    <row r="55" spans="1:13" ht="18" customHeight="1">
      <c r="A55" s="73"/>
      <c r="B55" s="95" t="s">
        <v>102</v>
      </c>
      <c r="C55" s="106">
        <v>101202164</v>
      </c>
      <c r="D55" s="51">
        <v>102543557</v>
      </c>
      <c r="E55" s="52"/>
      <c r="F55" s="53"/>
      <c r="G55" s="52"/>
      <c r="H55" s="105"/>
      <c r="I55" s="27"/>
      <c r="J55" s="27"/>
      <c r="K55" s="61"/>
      <c r="L55" s="61"/>
      <c r="M55" s="1"/>
    </row>
    <row r="56" spans="1:13" ht="18" customHeight="1">
      <c r="A56" s="73"/>
      <c r="B56" s="95" t="s">
        <v>103</v>
      </c>
      <c r="C56" s="102">
        <v>42.6</v>
      </c>
      <c r="D56" s="102">
        <v>43.17</v>
      </c>
      <c r="E56" s="52"/>
      <c r="F56" s="53"/>
      <c r="G56" s="52"/>
      <c r="H56" s="105"/>
      <c r="I56" s="27"/>
      <c r="J56" s="27"/>
      <c r="K56" s="61"/>
      <c r="L56" s="61"/>
      <c r="M56" s="1"/>
    </row>
    <row r="57" spans="1:13" ht="18" customHeight="1">
      <c r="A57" s="57" t="s">
        <v>104</v>
      </c>
      <c r="B57" s="58" t="s">
        <v>105</v>
      </c>
      <c r="C57" s="51"/>
      <c r="D57" s="51"/>
      <c r="E57" s="52"/>
      <c r="F57" s="53"/>
      <c r="G57" s="52"/>
      <c r="H57" s="105"/>
      <c r="I57" s="27"/>
      <c r="J57" s="27"/>
      <c r="K57" s="61"/>
      <c r="L57" s="61"/>
      <c r="M57" s="1"/>
    </row>
    <row r="58" spans="1:13" ht="18" customHeight="1">
      <c r="A58" s="57" t="s">
        <v>94</v>
      </c>
      <c r="B58" s="58" t="s">
        <v>106</v>
      </c>
      <c r="C58" s="51"/>
      <c r="D58" s="51"/>
      <c r="E58" s="52"/>
      <c r="F58" s="53"/>
      <c r="G58" s="52"/>
      <c r="H58" s="105"/>
      <c r="I58" s="27"/>
      <c r="J58" s="27"/>
      <c r="K58" s="61"/>
      <c r="L58" s="61"/>
      <c r="M58" s="1"/>
    </row>
    <row r="59" spans="1:13" ht="18" customHeight="1">
      <c r="A59" s="57"/>
      <c r="B59" s="95" t="s">
        <v>102</v>
      </c>
      <c r="C59" s="107" t="s">
        <v>107</v>
      </c>
      <c r="D59" s="107" t="s">
        <v>107</v>
      </c>
      <c r="E59" s="52"/>
      <c r="F59" s="53"/>
      <c r="G59" s="52"/>
      <c r="H59" s="105"/>
      <c r="I59" s="27"/>
      <c r="J59" s="27"/>
      <c r="K59" s="61"/>
      <c r="L59" s="61"/>
      <c r="M59" s="1"/>
    </row>
    <row r="60" spans="1:13" ht="18" customHeight="1">
      <c r="A60" s="57"/>
      <c r="B60" s="95" t="s">
        <v>108</v>
      </c>
      <c r="C60" s="107"/>
      <c r="D60" s="107"/>
      <c r="E60" s="52"/>
      <c r="F60" s="53"/>
      <c r="G60" s="52"/>
      <c r="H60" s="105"/>
      <c r="I60" s="27"/>
      <c r="J60" s="27"/>
      <c r="K60" s="61"/>
      <c r="L60" s="61"/>
      <c r="M60" s="1"/>
    </row>
    <row r="61" spans="1:13" ht="18" customHeight="1">
      <c r="A61" s="57"/>
      <c r="B61" s="58" t="s">
        <v>109</v>
      </c>
      <c r="C61" s="107" t="s">
        <v>107</v>
      </c>
      <c r="D61" s="107" t="s">
        <v>107</v>
      </c>
      <c r="E61" s="52"/>
      <c r="F61" s="53"/>
      <c r="G61" s="52"/>
      <c r="H61" s="105"/>
      <c r="I61" s="27"/>
      <c r="J61" s="27"/>
      <c r="K61" s="61"/>
      <c r="L61" s="61"/>
      <c r="M61" s="1"/>
    </row>
    <row r="62" spans="1:13" ht="18" customHeight="1">
      <c r="A62" s="57"/>
      <c r="B62" s="95" t="s">
        <v>110</v>
      </c>
      <c r="C62" s="107"/>
      <c r="D62" s="107"/>
      <c r="E62" s="52"/>
      <c r="F62" s="53"/>
      <c r="G62" s="52"/>
      <c r="H62" s="105"/>
      <c r="I62" s="27"/>
      <c r="J62" s="27"/>
      <c r="K62" s="61"/>
      <c r="L62" s="61"/>
      <c r="M62" s="1"/>
    </row>
    <row r="63" spans="1:13" ht="18" customHeight="1">
      <c r="A63" s="57"/>
      <c r="B63" s="58" t="s">
        <v>111</v>
      </c>
      <c r="C63" s="107" t="s">
        <v>107</v>
      </c>
      <c r="D63" s="107" t="s">
        <v>107</v>
      </c>
      <c r="E63" s="52"/>
      <c r="F63" s="53"/>
      <c r="G63" s="52"/>
      <c r="H63" s="105"/>
      <c r="I63" s="27"/>
      <c r="J63" s="27"/>
      <c r="K63" s="61"/>
      <c r="L63" s="61"/>
      <c r="M63" s="1"/>
    </row>
    <row r="64" spans="1:13" ht="18" customHeight="1">
      <c r="A64" s="57" t="s">
        <v>98</v>
      </c>
      <c r="B64" s="58" t="s">
        <v>112</v>
      </c>
      <c r="C64" s="51"/>
      <c r="D64" s="51"/>
      <c r="E64" s="52"/>
      <c r="F64" s="53"/>
      <c r="G64" s="52"/>
      <c r="H64" s="105"/>
      <c r="I64" s="27"/>
      <c r="J64" s="27"/>
      <c r="K64" s="61"/>
      <c r="L64" s="61"/>
      <c r="M64" s="1"/>
    </row>
    <row r="65" spans="1:13" ht="18" customHeight="1">
      <c r="A65" s="57"/>
      <c r="B65" s="95" t="s">
        <v>102</v>
      </c>
      <c r="C65" s="51">
        <f>115341393+21000000</f>
        <v>136341393</v>
      </c>
      <c r="D65" s="51">
        <f>114000000+21000000</f>
        <v>135000000</v>
      </c>
      <c r="E65" s="52"/>
      <c r="F65" s="53"/>
      <c r="G65" s="52"/>
      <c r="H65" s="105"/>
      <c r="I65" s="27"/>
      <c r="J65" s="27"/>
      <c r="K65" s="61"/>
      <c r="L65" s="61"/>
      <c r="M65" s="1"/>
    </row>
    <row r="66" spans="1:13" ht="18" customHeight="1">
      <c r="A66" s="57"/>
      <c r="B66" s="95" t="s">
        <v>108</v>
      </c>
      <c r="C66" s="51"/>
      <c r="D66" s="51"/>
      <c r="E66" s="52"/>
      <c r="F66" s="53"/>
      <c r="G66" s="52"/>
      <c r="H66" s="105"/>
      <c r="I66" s="27"/>
      <c r="J66" s="27"/>
      <c r="K66" s="61"/>
      <c r="L66" s="61"/>
      <c r="M66" s="1"/>
    </row>
    <row r="67" spans="1:13" ht="18" customHeight="1">
      <c r="A67" s="57"/>
      <c r="B67" s="58" t="s">
        <v>109</v>
      </c>
      <c r="C67" s="102">
        <v>100</v>
      </c>
      <c r="D67" s="102">
        <v>100</v>
      </c>
      <c r="E67" s="52"/>
      <c r="F67" s="53"/>
      <c r="G67" s="52"/>
      <c r="H67" s="105"/>
      <c r="I67" s="27"/>
      <c r="J67" s="27"/>
      <c r="K67" s="61"/>
      <c r="L67" s="61"/>
      <c r="M67" s="1"/>
    </row>
    <row r="68" spans="1:13" ht="18" customHeight="1">
      <c r="A68" s="57"/>
      <c r="B68" s="95" t="s">
        <v>110</v>
      </c>
      <c r="C68" s="102"/>
      <c r="D68" s="102"/>
      <c r="E68" s="52"/>
      <c r="F68" s="53"/>
      <c r="G68" s="52"/>
      <c r="H68" s="105"/>
      <c r="I68" s="27"/>
      <c r="J68" s="27"/>
      <c r="K68" s="61"/>
      <c r="L68" s="61"/>
      <c r="M68" s="1"/>
    </row>
    <row r="69" spans="1:13" ht="18" customHeight="1">
      <c r="A69" s="57"/>
      <c r="B69" s="58" t="s">
        <v>111</v>
      </c>
      <c r="C69" s="102">
        <v>57.4</v>
      </c>
      <c r="D69" s="102">
        <v>56.83</v>
      </c>
      <c r="E69" s="52"/>
      <c r="F69" s="53"/>
      <c r="G69" s="52"/>
      <c r="H69" s="105"/>
      <c r="I69" s="27"/>
      <c r="J69" s="27"/>
      <c r="K69" s="61"/>
      <c r="L69" s="61"/>
      <c r="M69" s="1"/>
    </row>
    <row r="70" spans="1:13" ht="13.5" customHeight="1">
      <c r="A70" s="108"/>
      <c r="B70" s="109"/>
      <c r="C70" s="110"/>
      <c r="D70" s="110"/>
      <c r="E70" s="111"/>
      <c r="F70" s="36"/>
      <c r="G70" s="111"/>
      <c r="H70" s="112"/>
      <c r="I70" s="36"/>
      <c r="J70" s="36"/>
      <c r="K70" s="113"/>
      <c r="L70" s="113"/>
      <c r="M70" s="1"/>
    </row>
    <row r="71" spans="1:13" ht="18" customHeight="1">
      <c r="A71" s="114" t="s">
        <v>113</v>
      </c>
      <c r="B71" s="115"/>
      <c r="C71" s="115"/>
      <c r="D71" s="116"/>
      <c r="E71" s="116"/>
      <c r="F71" s="117"/>
      <c r="G71" s="116"/>
      <c r="H71" s="116"/>
      <c r="I71" s="116"/>
      <c r="J71" s="116"/>
      <c r="K71" s="118"/>
      <c r="L71" s="92"/>
      <c r="M71" s="1"/>
    </row>
    <row r="72" spans="1:13" ht="18" customHeight="1">
      <c r="A72" s="119" t="s">
        <v>114</v>
      </c>
      <c r="B72" s="120" t="s">
        <v>115</v>
      </c>
      <c r="C72" s="120"/>
      <c r="D72" s="1"/>
      <c r="E72" s="1"/>
      <c r="F72" s="1"/>
      <c r="G72" s="1"/>
      <c r="H72" s="1"/>
      <c r="I72" s="1"/>
      <c r="J72" s="1"/>
      <c r="K72" s="121"/>
      <c r="L72" s="77"/>
      <c r="M72" s="1"/>
    </row>
    <row r="73" spans="1:13" ht="18" customHeight="1">
      <c r="A73" s="119" t="s">
        <v>31</v>
      </c>
      <c r="B73" s="122" t="s">
        <v>116</v>
      </c>
      <c r="C73" s="123"/>
      <c r="D73" s="1"/>
      <c r="E73" s="1"/>
      <c r="F73" s="1"/>
      <c r="G73" s="1"/>
      <c r="H73" s="1"/>
      <c r="I73" s="1"/>
      <c r="J73" s="1"/>
      <c r="K73" s="121"/>
      <c r="L73" s="77"/>
      <c r="M73" s="1"/>
    </row>
    <row r="74" spans="1:13" ht="18" customHeight="1">
      <c r="A74" s="119"/>
      <c r="B74" s="122" t="s">
        <v>117</v>
      </c>
      <c r="C74" s="123"/>
      <c r="D74" s="1"/>
      <c r="E74" s="1"/>
      <c r="F74" s="1"/>
      <c r="G74" s="1"/>
      <c r="H74" s="1"/>
      <c r="I74" s="1"/>
      <c r="J74" s="1"/>
      <c r="K74" s="121"/>
      <c r="L74" s="77"/>
      <c r="M74" s="1"/>
    </row>
    <row r="75" spans="1:13" ht="18" customHeight="1">
      <c r="A75" s="119">
        <v>3</v>
      </c>
      <c r="B75" s="122" t="s">
        <v>118</v>
      </c>
      <c r="C75" s="123"/>
      <c r="D75" s="1"/>
      <c r="E75" s="1"/>
      <c r="F75" s="1"/>
      <c r="G75" s="1"/>
      <c r="H75" s="1"/>
      <c r="I75" s="1"/>
      <c r="J75" s="1"/>
      <c r="K75" s="121"/>
      <c r="L75" s="77"/>
      <c r="M75" s="1"/>
    </row>
    <row r="76" spans="1:13" ht="18" customHeight="1">
      <c r="A76" s="119"/>
      <c r="B76" s="124" t="s">
        <v>119</v>
      </c>
      <c r="C76" s="124"/>
      <c r="D76" s="125"/>
      <c r="E76" s="125"/>
      <c r="F76" s="125"/>
      <c r="G76" s="125"/>
      <c r="H76" s="125"/>
      <c r="I76" s="125"/>
      <c r="J76" s="125"/>
      <c r="K76" s="126"/>
      <c r="L76" s="127"/>
      <c r="M76" s="1"/>
    </row>
    <row r="77" spans="1:13" ht="18" customHeight="1">
      <c r="A77" s="119"/>
      <c r="B77" s="128" t="s">
        <v>120</v>
      </c>
      <c r="C77" s="124"/>
      <c r="D77" s="125"/>
      <c r="E77" s="125"/>
      <c r="F77" s="125"/>
      <c r="G77" s="125"/>
      <c r="H77" s="125"/>
      <c r="I77" s="125"/>
      <c r="J77" s="125"/>
      <c r="K77" s="126"/>
      <c r="L77" s="127"/>
      <c r="M77" s="1"/>
    </row>
    <row r="78" spans="1:13" ht="18" customHeight="1">
      <c r="A78" s="119"/>
      <c r="B78" s="128" t="s">
        <v>121</v>
      </c>
      <c r="C78" s="124"/>
      <c r="D78" s="125"/>
      <c r="E78" s="125"/>
      <c r="F78" s="125"/>
      <c r="G78" s="125"/>
      <c r="H78" s="125"/>
      <c r="I78" s="125"/>
      <c r="J78" s="125"/>
      <c r="K78" s="126"/>
      <c r="L78" s="127"/>
      <c r="M78" s="1"/>
    </row>
    <row r="79" spans="1:13" ht="18" customHeight="1">
      <c r="A79" s="119"/>
      <c r="B79" s="128" t="s">
        <v>122</v>
      </c>
      <c r="C79" s="124"/>
      <c r="D79" s="125"/>
      <c r="E79" s="125"/>
      <c r="F79" s="125"/>
      <c r="G79" s="125"/>
      <c r="H79" s="125"/>
      <c r="I79" s="125"/>
      <c r="J79" s="125"/>
      <c r="K79" s="126"/>
      <c r="L79" s="127"/>
      <c r="M79" s="1"/>
    </row>
    <row r="80" spans="1:13" ht="18" customHeight="1">
      <c r="A80" s="119" t="s">
        <v>52</v>
      </c>
      <c r="B80" s="123" t="s">
        <v>123</v>
      </c>
      <c r="C80" s="123"/>
      <c r="D80" s="1"/>
      <c r="E80" s="1"/>
      <c r="F80" s="1"/>
      <c r="G80" s="1"/>
      <c r="H80" s="1"/>
      <c r="I80" s="1"/>
      <c r="J80" s="1"/>
      <c r="K80" s="121"/>
      <c r="L80" s="77"/>
      <c r="M80" s="1"/>
    </row>
    <row r="81" spans="1:13" ht="18" customHeight="1">
      <c r="A81" s="119"/>
      <c r="B81" s="123" t="s">
        <v>124</v>
      </c>
      <c r="C81" s="123"/>
      <c r="D81" s="1"/>
      <c r="E81" s="1"/>
      <c r="F81" s="1"/>
      <c r="G81" s="1"/>
      <c r="H81" s="1"/>
      <c r="I81" s="1"/>
      <c r="J81" s="1"/>
      <c r="K81" s="121"/>
      <c r="L81" s="77"/>
      <c r="M81" s="1"/>
    </row>
    <row r="82" spans="1:13" ht="18" customHeight="1">
      <c r="A82" s="119"/>
      <c r="B82" s="123" t="s">
        <v>125</v>
      </c>
      <c r="C82" s="123"/>
      <c r="D82" s="1"/>
      <c r="E82" s="1"/>
      <c r="F82" s="1"/>
      <c r="G82" s="1"/>
      <c r="H82" s="1"/>
      <c r="I82" s="1"/>
      <c r="J82" s="1"/>
      <c r="K82" s="121"/>
      <c r="L82" s="77"/>
      <c r="M82" s="1"/>
    </row>
    <row r="83" spans="1:13" ht="18" customHeight="1">
      <c r="A83" s="119"/>
      <c r="B83" s="123" t="s">
        <v>126</v>
      </c>
      <c r="C83" s="123"/>
      <c r="D83" s="1"/>
      <c r="E83" s="1"/>
      <c r="F83" s="1"/>
      <c r="G83" s="1"/>
      <c r="H83" s="1"/>
      <c r="I83" s="1"/>
      <c r="J83" s="1"/>
      <c r="K83" s="121"/>
      <c r="L83" s="77"/>
      <c r="M83" s="1"/>
    </row>
    <row r="84" spans="1:13" ht="18" customHeight="1">
      <c r="A84" s="119"/>
      <c r="B84" s="123" t="s">
        <v>127</v>
      </c>
      <c r="C84" s="123"/>
      <c r="D84" s="1"/>
      <c r="E84" s="1"/>
      <c r="F84" s="1"/>
      <c r="G84" s="1"/>
      <c r="H84" s="1"/>
      <c r="I84" s="1"/>
      <c r="J84" s="1"/>
      <c r="K84" s="121"/>
      <c r="L84" s="77"/>
      <c r="M84" s="1"/>
    </row>
    <row r="85" spans="1:13" ht="18" customHeight="1">
      <c r="A85" s="119" t="s">
        <v>55</v>
      </c>
      <c r="B85" s="124" t="s">
        <v>128</v>
      </c>
      <c r="C85" s="124"/>
      <c r="D85" s="125"/>
      <c r="E85" s="125"/>
      <c r="F85" s="125"/>
      <c r="G85" s="125"/>
      <c r="H85" s="125"/>
      <c r="I85" s="125"/>
      <c r="J85" s="125"/>
      <c r="K85" s="126"/>
      <c r="L85" s="127"/>
      <c r="M85" s="1"/>
    </row>
    <row r="86" spans="1:13" ht="18" customHeight="1">
      <c r="A86" s="119" t="s">
        <v>57</v>
      </c>
      <c r="B86" s="124" t="s">
        <v>129</v>
      </c>
      <c r="C86" s="124"/>
      <c r="D86" s="125"/>
      <c r="E86" s="125"/>
      <c r="F86" s="125"/>
      <c r="G86" s="125"/>
      <c r="H86" s="125"/>
      <c r="I86" s="125"/>
      <c r="J86" s="125"/>
      <c r="K86" s="126"/>
      <c r="L86" s="127"/>
      <c r="M86" s="1"/>
    </row>
    <row r="87" spans="1:13" ht="18" customHeight="1">
      <c r="A87" s="119"/>
      <c r="B87" s="124" t="s">
        <v>130</v>
      </c>
      <c r="C87" s="124"/>
      <c r="D87" s="125"/>
      <c r="E87" s="125"/>
      <c r="F87" s="125"/>
      <c r="G87" s="125"/>
      <c r="H87" s="125"/>
      <c r="I87" s="125"/>
      <c r="J87" s="125"/>
      <c r="K87" s="126"/>
      <c r="L87" s="127"/>
      <c r="M87" s="1"/>
    </row>
    <row r="88" spans="1:13" ht="18" customHeight="1">
      <c r="A88" s="119"/>
      <c r="B88" s="124" t="s">
        <v>131</v>
      </c>
      <c r="C88" s="124"/>
      <c r="D88" s="125"/>
      <c r="E88" s="125"/>
      <c r="F88" s="125"/>
      <c r="G88" s="125"/>
      <c r="H88" s="125"/>
      <c r="I88" s="125"/>
      <c r="J88" s="125"/>
      <c r="K88" s="126"/>
      <c r="L88" s="127"/>
      <c r="M88" s="1"/>
    </row>
    <row r="89" spans="1:13" ht="18" customHeight="1">
      <c r="A89" s="119"/>
      <c r="B89" s="124" t="s">
        <v>132</v>
      </c>
      <c r="C89" s="124"/>
      <c r="D89" s="125"/>
      <c r="E89" s="125"/>
      <c r="F89" s="125"/>
      <c r="G89" s="125"/>
      <c r="H89" s="125"/>
      <c r="I89" s="125"/>
      <c r="J89" s="125"/>
      <c r="K89" s="126"/>
      <c r="L89" s="127"/>
      <c r="M89" s="1"/>
    </row>
    <row r="90" spans="1:13" ht="18" customHeight="1">
      <c r="A90" s="119"/>
      <c r="B90" s="124" t="s">
        <v>133</v>
      </c>
      <c r="C90" s="124"/>
      <c r="D90" s="125"/>
      <c r="E90" s="125"/>
      <c r="F90" s="125"/>
      <c r="G90" s="125"/>
      <c r="H90" s="125"/>
      <c r="I90" s="125"/>
      <c r="J90" s="125"/>
      <c r="K90" s="126"/>
      <c r="L90" s="127"/>
      <c r="M90" s="1"/>
    </row>
    <row r="91" spans="1:13" ht="18" customHeight="1">
      <c r="A91" s="119" t="s">
        <v>60</v>
      </c>
      <c r="B91" s="123" t="s">
        <v>134</v>
      </c>
      <c r="C91" s="123"/>
      <c r="D91" s="1"/>
      <c r="E91" s="1"/>
      <c r="F91" s="1"/>
      <c r="G91" s="1"/>
      <c r="H91" s="1"/>
      <c r="I91" s="1"/>
      <c r="J91" s="1"/>
      <c r="K91" s="121"/>
      <c r="L91" s="77"/>
      <c r="M91" s="1"/>
    </row>
    <row r="92" spans="1:13" ht="18" customHeight="1">
      <c r="A92" s="119"/>
      <c r="B92" s="123" t="s">
        <v>135</v>
      </c>
      <c r="C92" s="123"/>
      <c r="D92" s="1"/>
      <c r="E92" s="1"/>
      <c r="F92" s="1"/>
      <c r="G92" s="1"/>
      <c r="H92" s="1"/>
      <c r="I92" s="1"/>
      <c r="J92" s="1"/>
      <c r="K92" s="121"/>
      <c r="L92" s="77"/>
      <c r="M92" s="1"/>
    </row>
    <row r="93" spans="1:13" ht="18" customHeight="1">
      <c r="A93" s="119"/>
      <c r="B93" s="129" t="s">
        <v>136</v>
      </c>
      <c r="C93" s="201" t="s">
        <v>137</v>
      </c>
      <c r="D93" s="202"/>
      <c r="E93" s="169"/>
      <c r="F93" s="193" t="s">
        <v>138</v>
      </c>
      <c r="G93" s="194"/>
      <c r="H93" s="194"/>
      <c r="I93" s="195"/>
      <c r="J93" s="130" t="s">
        <v>139</v>
      </c>
      <c r="K93" s="196" t="s">
        <v>140</v>
      </c>
      <c r="L93" s="197"/>
      <c r="M93" s="1"/>
    </row>
    <row r="94" spans="1:13" ht="18" customHeight="1">
      <c r="A94" s="119"/>
      <c r="B94" s="131"/>
      <c r="C94" s="170" t="s">
        <v>141</v>
      </c>
      <c r="D94" s="171"/>
      <c r="E94" s="172"/>
      <c r="F94" s="132"/>
      <c r="G94" s="132"/>
      <c r="H94" s="132"/>
      <c r="I94" s="133"/>
      <c r="J94" s="134"/>
      <c r="K94" s="164"/>
      <c r="L94" s="165"/>
      <c r="M94" s="1"/>
    </row>
    <row r="95" spans="1:13" ht="18" customHeight="1">
      <c r="A95" s="119"/>
      <c r="B95" s="135" t="s">
        <v>142</v>
      </c>
      <c r="C95" s="123"/>
      <c r="D95" s="191">
        <v>1</v>
      </c>
      <c r="E95" s="192"/>
      <c r="F95" s="193" t="s">
        <v>143</v>
      </c>
      <c r="G95" s="194"/>
      <c r="H95" s="194"/>
      <c r="I95" s="195"/>
      <c r="J95" s="136" t="s">
        <v>144</v>
      </c>
      <c r="K95" s="196" t="s">
        <v>145</v>
      </c>
      <c r="L95" s="197"/>
      <c r="M95" s="1"/>
    </row>
    <row r="96" spans="1:13" ht="18" customHeight="1">
      <c r="A96" s="119"/>
      <c r="B96" s="135" t="s">
        <v>146</v>
      </c>
      <c r="C96" s="123"/>
      <c r="D96" s="166">
        <v>0.3974</v>
      </c>
      <c r="E96" s="167"/>
      <c r="F96" s="168" t="s">
        <v>147</v>
      </c>
      <c r="G96" s="20"/>
      <c r="H96" s="20"/>
      <c r="I96" s="203"/>
      <c r="J96" s="136" t="s">
        <v>148</v>
      </c>
      <c r="K96" s="204" t="s">
        <v>145</v>
      </c>
      <c r="L96" s="204"/>
      <c r="M96" s="1"/>
    </row>
    <row r="97" spans="1:13" ht="18" customHeight="1">
      <c r="A97" s="119"/>
      <c r="B97" s="135" t="s">
        <v>149</v>
      </c>
      <c r="C97" s="123"/>
      <c r="D97" s="205">
        <v>1</v>
      </c>
      <c r="E97" s="206"/>
      <c r="F97" s="168" t="s">
        <v>150</v>
      </c>
      <c r="G97" s="20"/>
      <c r="H97" s="20"/>
      <c r="I97" s="203"/>
      <c r="J97" s="136" t="s">
        <v>144</v>
      </c>
      <c r="K97" s="204" t="s">
        <v>145</v>
      </c>
      <c r="L97" s="204"/>
      <c r="M97" s="1"/>
    </row>
    <row r="98" spans="1:13" ht="18" customHeight="1">
      <c r="A98" s="119"/>
      <c r="B98" s="135" t="s">
        <v>151</v>
      </c>
      <c r="C98" s="123"/>
      <c r="D98" s="205">
        <v>1</v>
      </c>
      <c r="E98" s="206"/>
      <c r="F98" s="168" t="s">
        <v>150</v>
      </c>
      <c r="G98" s="20"/>
      <c r="H98" s="20"/>
      <c r="I98" s="203"/>
      <c r="J98" s="136" t="s">
        <v>144</v>
      </c>
      <c r="K98" s="204" t="s">
        <v>145</v>
      </c>
      <c r="L98" s="204"/>
      <c r="M98" s="1"/>
    </row>
    <row r="99" spans="1:13" ht="18" customHeight="1">
      <c r="A99" s="119"/>
      <c r="B99" s="135" t="s">
        <v>152</v>
      </c>
      <c r="C99" s="207" t="s">
        <v>153</v>
      </c>
      <c r="D99" s="166"/>
      <c r="E99" s="167"/>
      <c r="F99" s="168" t="s">
        <v>154</v>
      </c>
      <c r="G99" s="20"/>
      <c r="H99" s="20"/>
      <c r="I99" s="203"/>
      <c r="J99" s="136" t="s">
        <v>155</v>
      </c>
      <c r="K99" s="204" t="s">
        <v>145</v>
      </c>
      <c r="L99" s="204"/>
      <c r="M99" s="1"/>
    </row>
    <row r="100" spans="1:13" ht="18" customHeight="1">
      <c r="A100" s="119"/>
      <c r="B100" s="135" t="s">
        <v>156</v>
      </c>
      <c r="C100" s="123"/>
      <c r="D100" s="166">
        <v>0.26</v>
      </c>
      <c r="E100" s="167"/>
      <c r="F100" s="168" t="s">
        <v>154</v>
      </c>
      <c r="G100" s="20"/>
      <c r="H100" s="20"/>
      <c r="I100" s="203"/>
      <c r="J100" s="136" t="s">
        <v>157</v>
      </c>
      <c r="K100" s="204" t="s">
        <v>158</v>
      </c>
      <c r="L100" s="204"/>
      <c r="M100" s="1"/>
    </row>
    <row r="101" spans="1:13" ht="18" customHeight="1">
      <c r="A101" s="119"/>
      <c r="B101" s="137"/>
      <c r="C101" s="138"/>
      <c r="D101" s="211"/>
      <c r="E101" s="212"/>
      <c r="F101" s="213"/>
      <c r="G101" s="214"/>
      <c r="H101" s="214"/>
      <c r="I101" s="215"/>
      <c r="J101" s="134"/>
      <c r="K101" s="216"/>
      <c r="L101" s="216"/>
      <c r="M101" s="1"/>
    </row>
    <row r="102" spans="1:13" ht="18" customHeight="1">
      <c r="A102" s="119"/>
      <c r="B102" s="139" t="s">
        <v>159</v>
      </c>
      <c r="C102" s="140"/>
      <c r="D102" s="141"/>
      <c r="E102" s="141"/>
      <c r="F102" s="142"/>
      <c r="G102" s="142"/>
      <c r="H102" s="142"/>
      <c r="I102" s="142"/>
      <c r="J102" s="142"/>
      <c r="K102" s="143"/>
      <c r="L102" s="144"/>
      <c r="M102" s="1"/>
    </row>
    <row r="103" spans="1:13" ht="18" customHeight="1">
      <c r="A103" s="119" t="s">
        <v>64</v>
      </c>
      <c r="B103" s="120" t="s">
        <v>160</v>
      </c>
      <c r="C103" s="120"/>
      <c r="D103" s="1"/>
      <c r="E103" s="1"/>
      <c r="F103" s="1"/>
      <c r="G103" s="1"/>
      <c r="H103" s="1"/>
      <c r="I103" s="1"/>
      <c r="J103" s="1"/>
      <c r="K103" s="121"/>
      <c r="L103" s="77"/>
      <c r="M103" s="1"/>
    </row>
    <row r="104" spans="1:13" ht="18" customHeight="1">
      <c r="A104" s="119" t="s">
        <v>67</v>
      </c>
      <c r="B104" s="123" t="s">
        <v>161</v>
      </c>
      <c r="C104" s="123"/>
      <c r="D104" s="1"/>
      <c r="E104" s="1"/>
      <c r="F104" s="1"/>
      <c r="G104" s="1"/>
      <c r="H104" s="1"/>
      <c r="I104" s="1"/>
      <c r="J104" s="1"/>
      <c r="K104" s="121"/>
      <c r="L104" s="77"/>
      <c r="M104" s="1"/>
    </row>
    <row r="105" spans="1:13" ht="18" customHeight="1">
      <c r="A105" s="119" t="s">
        <v>71</v>
      </c>
      <c r="B105" s="120" t="s">
        <v>162</v>
      </c>
      <c r="C105" s="120"/>
      <c r="D105" s="1"/>
      <c r="E105" s="1"/>
      <c r="F105" s="1"/>
      <c r="G105" s="1"/>
      <c r="H105" s="1"/>
      <c r="I105" s="1"/>
      <c r="J105" s="1"/>
      <c r="K105" s="121"/>
      <c r="L105" s="77"/>
      <c r="M105" s="1"/>
    </row>
    <row r="106" spans="1:13" ht="18" customHeight="1">
      <c r="A106" s="66"/>
      <c r="B106" s="120"/>
      <c r="C106" s="120"/>
      <c r="D106" s="1"/>
      <c r="E106" s="1"/>
      <c r="F106" s="1"/>
      <c r="G106" s="1"/>
      <c r="H106" s="145"/>
      <c r="I106" s="217"/>
      <c r="J106" s="217"/>
      <c r="K106" s="217"/>
      <c r="L106" s="218"/>
      <c r="M106" s="1"/>
    </row>
    <row r="107" spans="1:13" ht="18" customHeight="1">
      <c r="A107" s="146"/>
      <c r="B107" s="147"/>
      <c r="C107" s="147"/>
      <c r="D107" s="1"/>
      <c r="E107" s="1"/>
      <c r="F107" s="1"/>
      <c r="G107" s="1"/>
      <c r="H107" s="145"/>
      <c r="I107" s="219"/>
      <c r="J107" s="219"/>
      <c r="K107" s="219"/>
      <c r="L107" s="220"/>
      <c r="M107" s="1"/>
    </row>
    <row r="108" spans="1:13" ht="18" customHeight="1">
      <c r="A108" s="146"/>
      <c r="B108" s="147"/>
      <c r="C108" s="147"/>
      <c r="D108" s="1"/>
      <c r="E108" s="1"/>
      <c r="F108" s="1"/>
      <c r="G108" s="1"/>
      <c r="H108" s="145"/>
      <c r="I108" s="148"/>
      <c r="J108" s="148"/>
      <c r="K108" s="149"/>
      <c r="L108" s="150"/>
      <c r="M108" s="1"/>
    </row>
    <row r="109" spans="1:13" ht="18" customHeight="1">
      <c r="A109" s="66"/>
      <c r="B109" s="147"/>
      <c r="C109" s="147"/>
      <c r="D109" s="1"/>
      <c r="E109" s="1"/>
      <c r="F109" s="1"/>
      <c r="G109" s="1"/>
      <c r="H109" s="145"/>
      <c r="I109" s="148"/>
      <c r="J109" s="148"/>
      <c r="K109" s="149"/>
      <c r="L109" s="150"/>
      <c r="M109" s="1"/>
    </row>
    <row r="110" spans="1:13" ht="18" customHeight="1">
      <c r="A110" s="66"/>
      <c r="B110" s="13"/>
      <c r="C110" s="13"/>
      <c r="D110" s="1"/>
      <c r="E110" s="1"/>
      <c r="F110" s="1"/>
      <c r="G110" s="1"/>
      <c r="H110" s="1"/>
      <c r="I110" s="151"/>
      <c r="J110" s="219"/>
      <c r="K110" s="219"/>
      <c r="L110" s="220"/>
      <c r="M110" s="1"/>
    </row>
    <row r="111" spans="1:13" ht="18" customHeight="1">
      <c r="A111" s="152" t="s">
        <v>163</v>
      </c>
      <c r="B111" s="13"/>
      <c r="C111" s="13"/>
      <c r="D111" s="1"/>
      <c r="E111" s="1"/>
      <c r="F111" s="1"/>
      <c r="G111" s="1"/>
      <c r="H111" s="145"/>
      <c r="I111" s="148"/>
      <c r="J111" s="219"/>
      <c r="K111" s="219"/>
      <c r="L111" s="220"/>
      <c r="M111" s="1"/>
    </row>
    <row r="112" spans="1:13" ht="18" customHeight="1">
      <c r="A112" s="153" t="s">
        <v>164</v>
      </c>
      <c r="B112" s="154"/>
      <c r="C112" s="154"/>
      <c r="D112" s="112"/>
      <c r="E112" s="112"/>
      <c r="F112" s="112"/>
      <c r="G112" s="112"/>
      <c r="H112" s="155"/>
      <c r="I112" s="156"/>
      <c r="J112" s="208" t="s">
        <v>165</v>
      </c>
      <c r="K112" s="208"/>
      <c r="L112" s="209"/>
      <c r="M112" s="1"/>
    </row>
    <row r="113" spans="1:13" ht="0.75" customHeight="1" thickBot="1">
      <c r="A113" s="157"/>
      <c r="B113" s="158"/>
      <c r="C113" s="158"/>
      <c r="D113" s="210"/>
      <c r="E113" s="210"/>
      <c r="F113" s="210"/>
      <c r="G113" s="210"/>
      <c r="H113" s="159"/>
      <c r="I113" s="159"/>
      <c r="J113" s="159"/>
      <c r="K113" s="160"/>
      <c r="L113" s="161"/>
      <c r="M113" s="1"/>
    </row>
    <row r="114" spans="1:12" ht="18" customHeight="1">
      <c r="A114" s="1"/>
      <c r="B114" s="1"/>
      <c r="C114" s="1"/>
      <c r="D114" s="1"/>
      <c r="E114" s="1"/>
      <c r="F114" s="1"/>
      <c r="G114" s="1"/>
      <c r="H114" s="1"/>
      <c r="I114" s="1"/>
      <c r="J114" s="1"/>
      <c r="K114" s="121"/>
      <c r="L114" s="121"/>
    </row>
    <row r="126" ht="18" customHeight="1">
      <c r="D126" s="2">
        <f>1663+283</f>
        <v>1946</v>
      </c>
    </row>
  </sheetData>
  <sheetProtection/>
  <mergeCells count="46">
    <mergeCell ref="D113:G113"/>
    <mergeCell ref="D100:E100"/>
    <mergeCell ref="F100:I100"/>
    <mergeCell ref="K100:L100"/>
    <mergeCell ref="D101:E101"/>
    <mergeCell ref="F101:I101"/>
    <mergeCell ref="K101:L101"/>
    <mergeCell ref="I106:L106"/>
    <mergeCell ref="I107:L107"/>
    <mergeCell ref="J110:L110"/>
    <mergeCell ref="C99:E99"/>
    <mergeCell ref="F99:I99"/>
    <mergeCell ref="K99:L99"/>
    <mergeCell ref="J112:L112"/>
    <mergeCell ref="J111:L111"/>
    <mergeCell ref="D97:E97"/>
    <mergeCell ref="F97:I97"/>
    <mergeCell ref="K97:L97"/>
    <mergeCell ref="D98:E98"/>
    <mergeCell ref="F98:I98"/>
    <mergeCell ref="K98:L98"/>
    <mergeCell ref="C94:E94"/>
    <mergeCell ref="K94:L94"/>
    <mergeCell ref="D96:E96"/>
    <mergeCell ref="F96:I96"/>
    <mergeCell ref="K96:L96"/>
    <mergeCell ref="D95:E95"/>
    <mergeCell ref="F95:I95"/>
    <mergeCell ref="K95:L95"/>
    <mergeCell ref="F6:H6"/>
    <mergeCell ref="I6:L6"/>
    <mergeCell ref="F7:G7"/>
    <mergeCell ref="K7:L7"/>
    <mergeCell ref="C93:E93"/>
    <mergeCell ref="F93:I93"/>
    <mergeCell ref="K93:L93"/>
    <mergeCell ref="A8:B12"/>
    <mergeCell ref="F8:G8"/>
    <mergeCell ref="F9:G9"/>
    <mergeCell ref="A1:L1"/>
    <mergeCell ref="A2:L2"/>
    <mergeCell ref="A4:G4"/>
    <mergeCell ref="I4:L4"/>
    <mergeCell ref="A5:D5"/>
    <mergeCell ref="F5:G5"/>
    <mergeCell ref="I5:L5"/>
  </mergeCells>
  <printOptions horizontalCentered="1" verticalCentered="1"/>
  <pageMargins left="0.1968503937007874" right="0.1968503937007874" top="0.31496062992125984" bottom="0.1968503937007874" header="0.2362204724409449" footer="0.196850393700787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suja.nair</dc:creator>
  <cp:keywords/>
  <dc:description/>
  <cp:lastModifiedBy>epage</cp:lastModifiedBy>
  <cp:lastPrinted>2009-08-05T04:38:50Z</cp:lastPrinted>
  <dcterms:created xsi:type="dcterms:W3CDTF">2009-06-26T06:51:55Z</dcterms:created>
  <dcterms:modified xsi:type="dcterms:W3CDTF">2009-08-05T04:39:28Z</dcterms:modified>
  <cp:category/>
  <cp:version/>
  <cp:contentType/>
  <cp:contentStatus/>
</cp:coreProperties>
</file>